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E12FBC6-F266-4388-A4EB-21717A87D2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9" i="1"/>
  <c r="C21" i="1"/>
  <c r="C17" i="1"/>
  <c r="D9" i="1"/>
  <c r="A21" i="1"/>
  <c r="F16" i="1"/>
  <c r="F17" i="1" s="1"/>
  <c r="Q21" i="1"/>
  <c r="E21" i="1"/>
  <c r="F21" i="1"/>
  <c r="G21" i="1"/>
  <c r="I21" i="1"/>
  <c r="C12" i="1"/>
  <c r="C11" i="1"/>
  <c r="O22" i="1" l="1"/>
  <c r="C15" i="1"/>
  <c r="F18" i="1" s="1"/>
  <c r="O21" i="1"/>
  <c r="O23" i="1"/>
  <c r="C16" i="1"/>
  <c r="D18" i="1" s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<sst xmlns="http://schemas.openxmlformats.org/spreadsheetml/2006/main" count="55" uniqueCount="50">
  <si>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</si>
  <si>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</si>
  <si>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</si>
  <si>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</si>
  <si>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</si>
  <si>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</si>
  <si>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</si>
  <si>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</si>
  <si>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</si>
  <si>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</si>
  <si>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</si>
  <si>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</si>
  <si>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</si>
  <si>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</si>
  <si>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</si>
  <si>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</si>
  <si>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</si>
  <si>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</si>
  <si>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</si>
  <si>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</si>
  <si>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</si>
  <si>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</si>
  <si>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</si>
  <si>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</si>
  <si>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</si>
  <si>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</si>
  <si>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</si>
  <si>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</si>
  <si>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</si>
  <si>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</si>
  <si>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</si>
  <si>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</si>
  <si>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</si>
  <si>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</si>
  <si>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</si>
  <si>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</si>
  <si>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</si>
  <si>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</si>
  <si>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</si>
  <si>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</si>
  <si>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</si>
  <si>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</si>
  <si>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V0392 Vul</t>
  </si>
  <si>
    <t>2014A</t>
  </si>
  <si>
    <t>G2138-0168</t>
  </si>
  <si>
    <t>EB</t>
  </si>
  <si>
    <t>X Cae</t>
  </si>
  <si>
    <t>JAVSO 49, 251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</si>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</sst>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72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 Cae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52-482E-876B-07BE982F68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1.176800000393996E-2</c:v>
                </c:pt>
                <c:pt idx="2">
                  <c:v>1.7764000003808178E-2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52-482E-876B-07BE982F68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52-482E-876B-07BE982F68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52-482E-876B-07BE982F68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52-482E-876B-07BE982F68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52-482E-876B-07BE982F68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52-482E-876B-07BE982F68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-3.6979948171353416E-8</c:v>
                </c:pt>
                <c:pt idx="1">
                  <c:v>1.476592742237481E-2</c:v>
                </c:pt>
                <c:pt idx="2">
                  <c:v>1.4766109565321501E-2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52-482E-876B-07BE982F68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40534</c:v>
                </c:pt>
                <c:pt idx="2">
                  <c:v>40534.5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52-482E-876B-07BE982F6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6968"/>
        <c:axId val="1"/>
      </c:scatterChart>
      <c:valAx>
        <c:axId val="670046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6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DF1BD41-F5F2-826F-57E5-97F5082BC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D8" sqref="D8: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46</v>
      </c>
      <c r="F1" s="35" t="s">
        <v>46</v>
      </c>
      <c r="G1" s="36" t="s">
        <v>43</v>
      </c>
      <c r="H1" s="31"/>
      <c r="I1" s="37" t="s">
        <v>44</v>
      </c>
      <c r="J1" s="38" t="s">
        <v>42</v>
      </c>
      <c r="K1" s="34">
        <v>19.34047</v>
      </c>
      <c r="L1" s="39">
        <v>24.183700000000002</v>
      </c>
      <c r="M1" s="40">
        <v>57956.426452614105</v>
      </c>
      <c r="N1" s="40">
        <v>1.3514293911876532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48201.02</v>
      </c>
      <c r="D7" s="29"/>
    </row>
    <row r="8" spans="1:15" x14ac:dyDescent="0.2">
      <c r="A8" t="s">
        <v>3</v>
      </c>
      <c r="C8" s="42">
        <v>0.27048800000000001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-3.6979948171353416E-8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3.642858933814324E-7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59164.995357927422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0.2704883642858934</v>
      </c>
      <c r="E16" s="14" t="s">
        <v>30</v>
      </c>
      <c r="F16" s="33">
        <f ca="1">NOW()+15018.5+$C$5/24</f>
        <v>60324.773490740736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44823</v>
      </c>
    </row>
    <row r="18" spans="1:21" ht="14.25" thickTop="1" thickBot="1" x14ac:dyDescent="0.25">
      <c r="A18" s="16" t="s">
        <v>5</v>
      </c>
      <c r="B18" s="10"/>
      <c r="C18" s="19">
        <f ca="1">+C15</f>
        <v>59164.995357927422</v>
      </c>
      <c r="D18" s="20">
        <f ca="1">+C16</f>
        <v>0.2704883642858934</v>
      </c>
      <c r="E18" s="14" t="s">
        <v>36</v>
      </c>
      <c r="F18" s="23">
        <f ca="1">ROUND(2*(F16-$C$15)/$C$16,0)/2+F15</f>
        <v>4288.5</v>
      </c>
    </row>
    <row r="19" spans="1:21" ht="13.5" thickTop="1" x14ac:dyDescent="0.2">
      <c r="E19" s="14" t="s">
        <v>31</v>
      </c>
      <c r="F19" s="18">
        <f ca="1">+$C$15+$C$16*F18-15018.5-$C$5/24</f>
        <v>45306.88054150081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48201.02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-3.6979948171353416E-8</v>
      </c>
      <c r="Q21" s="2">
        <f>+C21-15018.5</f>
        <v>33182.519999999997</v>
      </c>
    </row>
    <row r="22" spans="1:21" x14ac:dyDescent="0.2">
      <c r="A22" t="s">
        <v>47</v>
      </c>
      <c r="B22" t="s">
        <v>48</v>
      </c>
      <c r="C22" s="8">
        <v>59164.992359999997</v>
      </c>
      <c r="D22" s="8">
        <v>3.6900000000000001E-3</v>
      </c>
      <c r="E22">
        <f>+(C22-C$7)/C$8</f>
        <v>40534.043506551119</v>
      </c>
      <c r="F22">
        <f>ROUND(2*E22,0)/2</f>
        <v>40534</v>
      </c>
      <c r="G22">
        <f>+C22-(C$7+F22*C$8)</f>
        <v>1.176800000393996E-2</v>
      </c>
      <c r="I22">
        <f>+G22</f>
        <v>1.176800000393996E-2</v>
      </c>
      <c r="O22">
        <f ca="1">+C$11+C$12*$F22</f>
        <v>1.476592742237481E-2</v>
      </c>
      <c r="Q22" s="2"/>
    </row>
    <row r="23" spans="1:21" x14ac:dyDescent="0.2">
      <c r="A23" t="s">
        <v>47</v>
      </c>
      <c r="B23" t="s">
        <v>49</v>
      </c>
      <c r="C23" s="8">
        <v>59165.133600000001</v>
      </c>
      <c r="D23" s="8">
        <v>3.9199999999999999E-3</v>
      </c>
      <c r="E23">
        <f>+(C23-C$7)/C$8</f>
        <v>40534.565673893128</v>
      </c>
      <c r="F23">
        <f>ROUND(2*E23,0)/2</f>
        <v>40534.5</v>
      </c>
      <c r="G23">
        <f>+C23-(C$7+F23*C$8)</f>
        <v>1.7764000003808178E-2</v>
      </c>
      <c r="I23">
        <f>+G23</f>
        <v>1.7764000003808178E-2</v>
      </c>
      <c r="O23">
        <f ca="1">+C$11+C$12*$F23</f>
        <v>1.4766109565321501E-2</v>
      </c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2024-01-15T05:33:49Z</dcterms:modified>
</cp:coreProperties>
</file>