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4C5DAB6-DB3C-4156-AD64-634811E0572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H24" i="2" l="1"/>
  <c r="B24" i="2"/>
  <c r="G24" i="2"/>
  <c r="D24" i="2"/>
  <c r="C24" i="2"/>
  <c r="A24" i="2"/>
  <c r="H23" i="2"/>
  <c r="G23" i="2"/>
  <c r="C23" i="2"/>
  <c r="D23" i="2"/>
  <c r="B23" i="2"/>
  <c r="A23" i="2"/>
  <c r="H22" i="2"/>
  <c r="G22" i="2"/>
  <c r="D22" i="2"/>
  <c r="C22" i="2"/>
  <c r="B22" i="2"/>
  <c r="A22" i="2"/>
  <c r="H21" i="2"/>
  <c r="B21" i="2"/>
  <c r="G21" i="2"/>
  <c r="C21" i="2"/>
  <c r="D21" i="2"/>
  <c r="A21" i="2"/>
  <c r="H20" i="2"/>
  <c r="B20" i="2"/>
  <c r="G20" i="2"/>
  <c r="D20" i="2"/>
  <c r="C20" i="2"/>
  <c r="A20" i="2"/>
  <c r="H19" i="2"/>
  <c r="G19" i="2"/>
  <c r="C19" i="2"/>
  <c r="D19" i="2"/>
  <c r="B19" i="2"/>
  <c r="A19" i="2"/>
  <c r="H18" i="2"/>
  <c r="G18" i="2"/>
  <c r="D18" i="2"/>
  <c r="C18" i="2"/>
  <c r="B18" i="2"/>
  <c r="A18" i="2"/>
  <c r="H17" i="2"/>
  <c r="B17" i="2"/>
  <c r="G17" i="2"/>
  <c r="C17" i="2"/>
  <c r="D17" i="2"/>
  <c r="A17" i="2"/>
  <c r="H16" i="2"/>
  <c r="B16" i="2"/>
  <c r="G16" i="2"/>
  <c r="D16" i="2"/>
  <c r="C16" i="2"/>
  <c r="A16" i="2"/>
  <c r="H15" i="2"/>
  <c r="G15" i="2"/>
  <c r="C15" i="2"/>
  <c r="D15" i="2"/>
  <c r="B15" i="2"/>
  <c r="A15" i="2"/>
  <c r="H14" i="2"/>
  <c r="G14" i="2"/>
  <c r="D14" i="2"/>
  <c r="C14" i="2"/>
  <c r="B14" i="2"/>
  <c r="A14" i="2"/>
  <c r="H13" i="2"/>
  <c r="B13" i="2"/>
  <c r="G13" i="2"/>
  <c r="C13" i="2"/>
  <c r="D13" i="2"/>
  <c r="A13" i="2"/>
  <c r="H12" i="2"/>
  <c r="B12" i="2"/>
  <c r="G12" i="2"/>
  <c r="D12" i="2"/>
  <c r="C12" i="2"/>
  <c r="A12" i="2"/>
  <c r="H11" i="2"/>
  <c r="G11" i="2"/>
  <c r="C11" i="2"/>
  <c r="D11" i="2"/>
  <c r="B11" i="2"/>
  <c r="A11" i="2"/>
  <c r="C9" i="1"/>
  <c r="D9" i="1"/>
  <c r="Q31" i="1"/>
  <c r="Q32" i="1"/>
  <c r="Q37" i="1"/>
  <c r="Q36" i="1"/>
  <c r="Q34" i="1"/>
  <c r="Q33" i="1"/>
  <c r="Q30" i="1"/>
  <c r="Q29" i="1"/>
  <c r="Q28" i="1"/>
  <c r="Q27" i="1"/>
  <c r="Q26" i="1"/>
  <c r="Q35" i="1"/>
  <c r="F16" i="1"/>
  <c r="F17" i="1" s="1"/>
  <c r="Q25" i="1"/>
  <c r="Q23" i="1"/>
  <c r="Q24" i="1"/>
  <c r="Q22" i="1"/>
  <c r="C7" i="1"/>
  <c r="E21" i="1"/>
  <c r="F21" i="1"/>
  <c r="C8" i="1"/>
  <c r="C17" i="1"/>
  <c r="Q21" i="1"/>
  <c r="E37" i="1"/>
  <c r="F37" i="1"/>
  <c r="G37" i="1"/>
  <c r="J37" i="1"/>
  <c r="E33" i="1"/>
  <c r="F33" i="1"/>
  <c r="G33" i="1"/>
  <c r="J33" i="1"/>
  <c r="E31" i="1"/>
  <c r="F31" i="1"/>
  <c r="G31" i="1"/>
  <c r="J31" i="1"/>
  <c r="E28" i="1"/>
  <c r="F28" i="1"/>
  <c r="G28" i="1"/>
  <c r="J28" i="1"/>
  <c r="E30" i="1"/>
  <c r="F30" i="1"/>
  <c r="G30" i="1"/>
  <c r="K30" i="1"/>
  <c r="E22" i="1"/>
  <c r="F22" i="1"/>
  <c r="G22" i="1"/>
  <c r="E34" i="1"/>
  <c r="F34" i="1"/>
  <c r="G34" i="1"/>
  <c r="K34" i="1"/>
  <c r="E25" i="1"/>
  <c r="F25" i="1"/>
  <c r="G25" i="1"/>
  <c r="K25" i="1"/>
  <c r="G24" i="1"/>
  <c r="K24" i="1"/>
  <c r="G27" i="1"/>
  <c r="J27" i="1"/>
  <c r="G21" i="1"/>
  <c r="I21" i="1"/>
  <c r="E24" i="1"/>
  <c r="F24" i="1"/>
  <c r="E36" i="1"/>
  <c r="F36" i="1"/>
  <c r="G36" i="1"/>
  <c r="J36" i="1"/>
  <c r="E32" i="1"/>
  <c r="F32" i="1"/>
  <c r="G32" i="1"/>
  <c r="J32" i="1"/>
  <c r="E29" i="1"/>
  <c r="F29" i="1"/>
  <c r="G29" i="1"/>
  <c r="J29" i="1"/>
  <c r="E27" i="1"/>
  <c r="F27" i="1"/>
  <c r="E23" i="1"/>
  <c r="F23" i="1"/>
  <c r="G23" i="1"/>
  <c r="K23" i="1"/>
  <c r="E35" i="1"/>
  <c r="F35" i="1"/>
  <c r="G35" i="1"/>
  <c r="K35" i="1"/>
  <c r="E26" i="1"/>
  <c r="F26" i="1"/>
  <c r="G26" i="1"/>
  <c r="K26" i="1"/>
  <c r="K22" i="1"/>
  <c r="C12" i="1"/>
  <c r="C11" i="1"/>
  <c r="O24" i="1" l="1"/>
  <c r="C15" i="1"/>
  <c r="O21" i="1"/>
  <c r="O36" i="1"/>
  <c r="O23" i="1"/>
  <c r="O26" i="1"/>
  <c r="O31" i="1"/>
  <c r="O33" i="1"/>
  <c r="O27" i="1"/>
  <c r="O34" i="1"/>
  <c r="O29" i="1"/>
  <c r="O25" i="1"/>
  <c r="O22" i="1"/>
  <c r="O35" i="1"/>
  <c r="O28" i="1"/>
  <c r="O37" i="1"/>
  <c r="O30" i="1"/>
  <c r="O32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<sst xmlns="http://schemas.openxmlformats.org/spreadsheetml/2006/main" count="224" uniqueCount="131">
  <si>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</si>
  <si>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</si>
  <si>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</si>
  <si>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</si>
  <si>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</si>
  <si>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</si>
  <si>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</si>
  <si>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</si>
  <si>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</si>
  <si>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</si>
  <si>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</si>
  <si>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</si>
  <si>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</si>
  <si>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</si>
  <si>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</si>
  <si>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</si>
  <si>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</si>
  <si>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</si>
  <si>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</si>
  <si>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</si>
  <si>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</si>
  <si>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</si>
  <si>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</si>
  <si>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</si>
  <si>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</si>
  <si>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</si>
  <si>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</si>
  <si>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</si>
  <si>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</si>
  <si>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</si>
  <si>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</si>
  <si>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</si>
  <si>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</si>
  <si>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Cam</t>
  </si>
  <si>
    <t xml:space="preserve">W UMa </t>
  </si>
  <si>
    <t>IBVS 5699 Eph.</t>
  </si>
  <si>
    <t>IBVS 5699</t>
  </si>
  <si>
    <t>IBVS 5781</t>
  </si>
  <si>
    <t>I</t>
  </si>
  <si>
    <t>NQ Cam / GSC 4369-1506 / NSV 3715</t>
  </si>
  <si>
    <t>IBVS 5875</t>
  </si>
  <si>
    <t>IBVS 5894</t>
  </si>
  <si>
    <t>Add cycle</t>
  </si>
  <si>
    <t>Old Cycle</t>
  </si>
  <si>
    <t>IBVS 5920</t>
  </si>
  <si>
    <t>IBVS 5959</t>
  </si>
  <si>
    <t>II</t>
  </si>
  <si>
    <t>IBVS 5960</t>
  </si>
  <si>
    <t>IBVS 6010</t>
  </si>
  <si>
    <t>IBVS 5992</t>
  </si>
  <si>
    <t>IBVS 6018</t>
  </si>
  <si>
    <t>IBVS 6118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</si>
  <si>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</si>
  <si>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</si>
  <si>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</si>
  <si>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</si>
  <si>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</si>
  <si>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</si>
  <si>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</si>
  <si>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</si>
  <si>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</si>
  <si>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</si>
  <si>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</si>
  <si>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</si>
  <si>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=VLOOKUP(C11,A!C$21:E$973,3,FALSE)</t>
  </si>
  <si>
    <t>2455263.3772 </t>
  </si>
  <si>
    <t> 07.03.2010 21:03 </t>
  </si>
  <si>
    <t> 0.0901 </t>
  </si>
  <si>
    <t>C </t>
  </si>
  <si>
    <t>-I</t>
  </si>
  <si>
    <t> F.Agerer </t>
  </si>
  <si>
    <t>BAVM 214 </t>
  </si>
  <si>
    <t>2455263.5585 </t>
  </si>
  <si>
    <t> 08.03.2010 01:24 </t>
  </si>
  <si>
    <t>10424</t>
  </si>
  <si>
    <t> -0.0907 </t>
  </si>
  <si>
    <t>2455316.4251 </t>
  </si>
  <si>
    <t> 29.04.2010 22:12 </t>
  </si>
  <si>
    <t>10570</t>
  </si>
  <si>
    <t> -0.0892 </t>
  </si>
  <si>
    <t>2455591.4405 </t>
  </si>
  <si>
    <t> 29.01.2011 22:34 </t>
  </si>
  <si>
    <t>11329</t>
  </si>
  <si>
    <t> 0.0999 </t>
  </si>
  <si>
    <t>BAVM 215 </t>
  </si>
  <si>
    <t>2455591.6191 </t>
  </si>
  <si>
    <t> 30.01.2011 02:51 </t>
  </si>
  <si>
    <t>11330</t>
  </si>
  <si>
    <t> -0.0836 </t>
  </si>
  <si>
    <t>2455644.4862 </t>
  </si>
  <si>
    <t> 23.03.2011 23:40 </t>
  </si>
  <si>
    <t>11476</t>
  </si>
  <si>
    <t> -0.0816 </t>
  </si>
  <si>
    <t>BAVM 220 </t>
  </si>
  <si>
    <t>2455847.9862 </t>
  </si>
  <si>
    <t> 13.10.2011 11:40 </t>
  </si>
  <si>
    <t>12038</t>
  </si>
  <si>
    <t> -0.0762 </t>
  </si>
  <si>
    <t> R.Nelson </t>
  </si>
  <si>
    <t>IBVS 6018 </t>
  </si>
  <si>
    <t>2455887.2744 </t>
  </si>
  <si>
    <t> 21.11.2011 18:35 </t>
  </si>
  <si>
    <t>12146</t>
  </si>
  <si>
    <t> 0.1063 </t>
  </si>
  <si>
    <t>BAVM 225 </t>
  </si>
  <si>
    <t>2455887.4567 </t>
  </si>
  <si>
    <t> 21.11.2011 22:57 </t>
  </si>
  <si>
    <t>12147</t>
  </si>
  <si>
    <t> -0.0735 </t>
  </si>
  <si>
    <t>2455887.6366 </t>
  </si>
  <si>
    <t> 22.11.2011 03:16 </t>
  </si>
  <si>
    <t> 0.1064 </t>
  </si>
  <si>
    <t>2456287.0318 </t>
  </si>
  <si>
    <t> 25.12.2012 12:45 </t>
  </si>
  <si>
    <t>13250.5</t>
  </si>
  <si>
    <t> -0.0647 </t>
  </si>
  <si>
    <t> H.Itoh </t>
  </si>
  <si>
    <t>VSB 55 </t>
  </si>
  <si>
    <t>2456287.2153 </t>
  </si>
  <si>
    <t> 25.12.2012 17:10 </t>
  </si>
  <si>
    <t>13251</t>
  </si>
  <si>
    <t> -0.0623 </t>
  </si>
  <si>
    <t>2456654.388 </t>
  </si>
  <si>
    <t> 27.12.2013 21:18 </t>
  </si>
  <si>
    <t>14265</t>
  </si>
  <si>
    <t> -0.049 </t>
  </si>
  <si>
    <t>BAVM 234 </t>
  </si>
  <si>
    <t>2456654.5665 </t>
  </si>
  <si>
    <t> 28.12.2013 01:35 </t>
  </si>
  <si>
    <t>14265.5</t>
  </si>
  <si>
    <t> -0.0514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</si>
</sst>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>
      <alignment vertical="top"/>
    </xf>
    <xf numFmtId="0" fontId="11" fillId="2" borderId="0" xfId="0" applyFont="1" applyFill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6" fillId="0" borderId="0" xfId="0" applyFont="1" applyAlignment="1"/>
    <xf numFmtId="0" fontId="15" fillId="0" borderId="0" xfId="0" applyFont="1" applyAlignment="1"/>
    <xf numFmtId="0" fontId="17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7" fillId="0" borderId="0" xfId="0" applyFont="1">
      <alignment vertical="top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9" fillId="3" borderId="12" xfId="7" applyFill="1" applyBorder="1" applyAlignment="1" applyProtection="1">
      <alignment horizontal="right" vertical="top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NQ Cam - O-C Diagr.</a:t>
            </a:r>
          </a:p>
        </c:rich>
      </c:tx>
      <c:layout>
        <c:manualLayout>
          <c:xMode val="edge"/>
          <c:yMode val="edge"/>
          <c:x val="0.3532684283727399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03198887343532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2.0000000000000001E-4</c:v>
                  </c:pt>
                  <c:pt idx="6">
                    <c:v>1.5E-3</c:v>
                  </c:pt>
                  <c:pt idx="7">
                    <c:v>1.2999999999999999E-3</c:v>
                  </c:pt>
                  <c:pt idx="8">
                    <c:v>3.5000000000000001E-3</c:v>
                  </c:pt>
                  <c:pt idx="9">
                    <c:v>5.9999999999999995E-4</c:v>
                  </c:pt>
                  <c:pt idx="10">
                    <c:v>3.7000000000000002E-3</c:v>
                  </c:pt>
                  <c:pt idx="11">
                    <c:v>1.1999999999999999E-3</c:v>
                  </c:pt>
                  <c:pt idx="12">
                    <c:v>1.1000000000000001E-3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2.7000000000000001E-3</c:v>
                  </c:pt>
                  <c:pt idx="16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2.0000000000000001E-4</c:v>
                  </c:pt>
                  <c:pt idx="6">
                    <c:v>1.5E-3</c:v>
                  </c:pt>
                  <c:pt idx="7">
                    <c:v>1.2999999999999999E-3</c:v>
                  </c:pt>
                  <c:pt idx="8">
                    <c:v>3.5000000000000001E-3</c:v>
                  </c:pt>
                  <c:pt idx="9">
                    <c:v>5.9999999999999995E-4</c:v>
                  </c:pt>
                  <c:pt idx="10">
                    <c:v>3.7000000000000002E-3</c:v>
                  </c:pt>
                  <c:pt idx="11">
                    <c:v>1.1999999999999999E-3</c:v>
                  </c:pt>
                  <c:pt idx="12">
                    <c:v>1.1000000000000001E-3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2.7000000000000001E-3</c:v>
                  </c:pt>
                  <c:pt idx="1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7412.5</c:v>
                </c:pt>
                <c:pt idx="2">
                  <c:v>7412.5</c:v>
                </c:pt>
                <c:pt idx="3">
                  <c:v>9200.5</c:v>
                </c:pt>
                <c:pt idx="4">
                  <c:v>9391</c:v>
                </c:pt>
                <c:pt idx="5">
                  <c:v>10198</c:v>
                </c:pt>
                <c:pt idx="6">
                  <c:v>10423</c:v>
                </c:pt>
                <c:pt idx="7">
                  <c:v>10423.5</c:v>
                </c:pt>
                <c:pt idx="8">
                  <c:v>10569.5</c:v>
                </c:pt>
                <c:pt idx="9">
                  <c:v>11242</c:v>
                </c:pt>
                <c:pt idx="10">
                  <c:v>11329</c:v>
                </c:pt>
                <c:pt idx="11">
                  <c:v>11329.5</c:v>
                </c:pt>
                <c:pt idx="12">
                  <c:v>11475.5</c:v>
                </c:pt>
                <c:pt idx="13">
                  <c:v>11487</c:v>
                </c:pt>
                <c:pt idx="14">
                  <c:v>12037.5</c:v>
                </c:pt>
                <c:pt idx="15">
                  <c:v>14264.5</c:v>
                </c:pt>
                <c:pt idx="16">
                  <c:v>14265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E1-4EB6-A0C9-4C69358CE9D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2.0000000000000001E-4</c:v>
                  </c:pt>
                  <c:pt idx="6">
                    <c:v>1.5E-3</c:v>
                  </c:pt>
                  <c:pt idx="7">
                    <c:v>1.2999999999999999E-3</c:v>
                  </c:pt>
                  <c:pt idx="8">
                    <c:v>3.5000000000000001E-3</c:v>
                  </c:pt>
                  <c:pt idx="9">
                    <c:v>5.9999999999999995E-4</c:v>
                  </c:pt>
                  <c:pt idx="10">
                    <c:v>3.7000000000000002E-3</c:v>
                  </c:pt>
                  <c:pt idx="11">
                    <c:v>1.1999999999999999E-3</c:v>
                  </c:pt>
                  <c:pt idx="12">
                    <c:v>1.1000000000000001E-3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2.7000000000000001E-3</c:v>
                  </c:pt>
                  <c:pt idx="16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2.0000000000000001E-4</c:v>
                  </c:pt>
                  <c:pt idx="6">
                    <c:v>1.5E-3</c:v>
                  </c:pt>
                  <c:pt idx="7">
                    <c:v>1.2999999999999999E-3</c:v>
                  </c:pt>
                  <c:pt idx="8">
                    <c:v>3.5000000000000001E-3</c:v>
                  </c:pt>
                  <c:pt idx="9">
                    <c:v>5.9999999999999995E-4</c:v>
                  </c:pt>
                  <c:pt idx="10">
                    <c:v>3.7000000000000002E-3</c:v>
                  </c:pt>
                  <c:pt idx="11">
                    <c:v>1.1999999999999999E-3</c:v>
                  </c:pt>
                  <c:pt idx="12">
                    <c:v>1.1000000000000001E-3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2.7000000000000001E-3</c:v>
                  </c:pt>
                  <c:pt idx="1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7412.5</c:v>
                </c:pt>
                <c:pt idx="2">
                  <c:v>7412.5</c:v>
                </c:pt>
                <c:pt idx="3">
                  <c:v>9200.5</c:v>
                </c:pt>
                <c:pt idx="4">
                  <c:v>9391</c:v>
                </c:pt>
                <c:pt idx="5">
                  <c:v>10198</c:v>
                </c:pt>
                <c:pt idx="6">
                  <c:v>10423</c:v>
                </c:pt>
                <c:pt idx="7">
                  <c:v>10423.5</c:v>
                </c:pt>
                <c:pt idx="8">
                  <c:v>10569.5</c:v>
                </c:pt>
                <c:pt idx="9">
                  <c:v>11242</c:v>
                </c:pt>
                <c:pt idx="10">
                  <c:v>11329</c:v>
                </c:pt>
                <c:pt idx="11">
                  <c:v>11329.5</c:v>
                </c:pt>
                <c:pt idx="12">
                  <c:v>11475.5</c:v>
                </c:pt>
                <c:pt idx="13">
                  <c:v>11487</c:v>
                </c:pt>
                <c:pt idx="14">
                  <c:v>12037.5</c:v>
                </c:pt>
                <c:pt idx="15">
                  <c:v>14264.5</c:v>
                </c:pt>
                <c:pt idx="16">
                  <c:v>14265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E1-4EB6-A0C9-4C69358CE9D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2.0000000000000001E-4</c:v>
                  </c:pt>
                  <c:pt idx="6">
                    <c:v>1.5E-3</c:v>
                  </c:pt>
                  <c:pt idx="7">
                    <c:v>1.2999999999999999E-3</c:v>
                  </c:pt>
                  <c:pt idx="8">
                    <c:v>3.5000000000000001E-3</c:v>
                  </c:pt>
                  <c:pt idx="9">
                    <c:v>5.9999999999999995E-4</c:v>
                  </c:pt>
                  <c:pt idx="10">
                    <c:v>3.7000000000000002E-3</c:v>
                  </c:pt>
                  <c:pt idx="11">
                    <c:v>1.1999999999999999E-3</c:v>
                  </c:pt>
                  <c:pt idx="12">
                    <c:v>1.1000000000000001E-3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2.7000000000000001E-3</c:v>
                  </c:pt>
                  <c:pt idx="16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2.0000000000000001E-4</c:v>
                  </c:pt>
                  <c:pt idx="6">
                    <c:v>1.5E-3</c:v>
                  </c:pt>
                  <c:pt idx="7">
                    <c:v>1.2999999999999999E-3</c:v>
                  </c:pt>
                  <c:pt idx="8">
                    <c:v>3.5000000000000001E-3</c:v>
                  </c:pt>
                  <c:pt idx="9">
                    <c:v>5.9999999999999995E-4</c:v>
                  </c:pt>
                  <c:pt idx="10">
                    <c:v>3.7000000000000002E-3</c:v>
                  </c:pt>
                  <c:pt idx="11">
                    <c:v>1.1999999999999999E-3</c:v>
                  </c:pt>
                  <c:pt idx="12">
                    <c:v>1.1000000000000001E-3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2.7000000000000001E-3</c:v>
                  </c:pt>
                  <c:pt idx="1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7412.5</c:v>
                </c:pt>
                <c:pt idx="2">
                  <c:v>7412.5</c:v>
                </c:pt>
                <c:pt idx="3">
                  <c:v>9200.5</c:v>
                </c:pt>
                <c:pt idx="4">
                  <c:v>9391</c:v>
                </c:pt>
                <c:pt idx="5">
                  <c:v>10198</c:v>
                </c:pt>
                <c:pt idx="6">
                  <c:v>10423</c:v>
                </c:pt>
                <c:pt idx="7">
                  <c:v>10423.5</c:v>
                </c:pt>
                <c:pt idx="8">
                  <c:v>10569.5</c:v>
                </c:pt>
                <c:pt idx="9">
                  <c:v>11242</c:v>
                </c:pt>
                <c:pt idx="10">
                  <c:v>11329</c:v>
                </c:pt>
                <c:pt idx="11">
                  <c:v>11329.5</c:v>
                </c:pt>
                <c:pt idx="12">
                  <c:v>11475.5</c:v>
                </c:pt>
                <c:pt idx="13">
                  <c:v>11487</c:v>
                </c:pt>
                <c:pt idx="14">
                  <c:v>12037.5</c:v>
                </c:pt>
                <c:pt idx="15">
                  <c:v>14264.5</c:v>
                </c:pt>
                <c:pt idx="16">
                  <c:v>14265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6">
                  <c:v>9.0130000004137401E-2</c:v>
                </c:pt>
                <c:pt idx="7">
                  <c:v>9.0385000003152527E-2</c:v>
                </c:pt>
                <c:pt idx="8">
                  <c:v>9.1845000002649613E-2</c:v>
                </c:pt>
                <c:pt idx="10">
                  <c:v>9.9889999997685663E-2</c:v>
                </c:pt>
                <c:pt idx="11">
                  <c:v>9.7445000006700866E-2</c:v>
                </c:pt>
                <c:pt idx="12">
                  <c:v>9.9405000000842847E-2</c:v>
                </c:pt>
                <c:pt idx="15">
                  <c:v>0.13219499999831896</c:v>
                </c:pt>
                <c:pt idx="16">
                  <c:v>0.12965000000258442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E1-4EB6-A0C9-4C69358CE9D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2.0000000000000001E-4</c:v>
                  </c:pt>
                  <c:pt idx="6">
                    <c:v>1.5E-3</c:v>
                  </c:pt>
                  <c:pt idx="7">
                    <c:v>1.2999999999999999E-3</c:v>
                  </c:pt>
                  <c:pt idx="8">
                    <c:v>3.5000000000000001E-3</c:v>
                  </c:pt>
                  <c:pt idx="9">
                    <c:v>5.9999999999999995E-4</c:v>
                  </c:pt>
                  <c:pt idx="10">
                    <c:v>3.7000000000000002E-3</c:v>
                  </c:pt>
                  <c:pt idx="11">
                    <c:v>1.1999999999999999E-3</c:v>
                  </c:pt>
                  <c:pt idx="12">
                    <c:v>1.1000000000000001E-3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2.7000000000000001E-3</c:v>
                  </c:pt>
                  <c:pt idx="16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2.0000000000000001E-4</c:v>
                  </c:pt>
                  <c:pt idx="6">
                    <c:v>1.5E-3</c:v>
                  </c:pt>
                  <c:pt idx="7">
                    <c:v>1.2999999999999999E-3</c:v>
                  </c:pt>
                  <c:pt idx="8">
                    <c:v>3.5000000000000001E-3</c:v>
                  </c:pt>
                  <c:pt idx="9">
                    <c:v>5.9999999999999995E-4</c:v>
                  </c:pt>
                  <c:pt idx="10">
                    <c:v>3.7000000000000002E-3</c:v>
                  </c:pt>
                  <c:pt idx="11">
                    <c:v>1.1999999999999999E-3</c:v>
                  </c:pt>
                  <c:pt idx="12">
                    <c:v>1.1000000000000001E-3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2.7000000000000001E-3</c:v>
                  </c:pt>
                  <c:pt idx="1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7412.5</c:v>
                </c:pt>
                <c:pt idx="2">
                  <c:v>7412.5</c:v>
                </c:pt>
                <c:pt idx="3">
                  <c:v>9200.5</c:v>
                </c:pt>
                <c:pt idx="4">
                  <c:v>9391</c:v>
                </c:pt>
                <c:pt idx="5">
                  <c:v>10198</c:v>
                </c:pt>
                <c:pt idx="6">
                  <c:v>10423</c:v>
                </c:pt>
                <c:pt idx="7">
                  <c:v>10423.5</c:v>
                </c:pt>
                <c:pt idx="8">
                  <c:v>10569.5</c:v>
                </c:pt>
                <c:pt idx="9">
                  <c:v>11242</c:v>
                </c:pt>
                <c:pt idx="10">
                  <c:v>11329</c:v>
                </c:pt>
                <c:pt idx="11">
                  <c:v>11329.5</c:v>
                </c:pt>
                <c:pt idx="12">
                  <c:v>11475.5</c:v>
                </c:pt>
                <c:pt idx="13">
                  <c:v>11487</c:v>
                </c:pt>
                <c:pt idx="14">
                  <c:v>12037.5</c:v>
                </c:pt>
                <c:pt idx="15">
                  <c:v>14264.5</c:v>
                </c:pt>
                <c:pt idx="16">
                  <c:v>14265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6.2875000003259629E-2</c:v>
                </c:pt>
                <c:pt idx="2">
                  <c:v>6.2875000003259629E-2</c:v>
                </c:pt>
                <c:pt idx="3">
                  <c:v>7.9055000001972076E-2</c:v>
                </c:pt>
                <c:pt idx="4">
                  <c:v>7.5909999999566935E-2</c:v>
                </c:pt>
                <c:pt idx="5">
                  <c:v>8.6280000003171153E-2</c:v>
                </c:pt>
                <c:pt idx="9">
                  <c:v>9.8420000002079178E-2</c:v>
                </c:pt>
                <c:pt idx="13">
                  <c:v>0.10147000000142725</c:v>
                </c:pt>
                <c:pt idx="14">
                  <c:v>0.10482500000216532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E1-4EB6-A0C9-4C69358CE9D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2.0000000000000001E-4</c:v>
                  </c:pt>
                  <c:pt idx="6">
                    <c:v>1.5E-3</c:v>
                  </c:pt>
                  <c:pt idx="7">
                    <c:v>1.2999999999999999E-3</c:v>
                  </c:pt>
                  <c:pt idx="8">
                    <c:v>3.5000000000000001E-3</c:v>
                  </c:pt>
                  <c:pt idx="9">
                    <c:v>5.9999999999999995E-4</c:v>
                  </c:pt>
                  <c:pt idx="10">
                    <c:v>3.7000000000000002E-3</c:v>
                  </c:pt>
                  <c:pt idx="11">
                    <c:v>1.1999999999999999E-3</c:v>
                  </c:pt>
                  <c:pt idx="12">
                    <c:v>1.1000000000000001E-3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2.7000000000000001E-3</c:v>
                  </c:pt>
                  <c:pt idx="16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2.0000000000000001E-4</c:v>
                  </c:pt>
                  <c:pt idx="6">
                    <c:v>1.5E-3</c:v>
                  </c:pt>
                  <c:pt idx="7">
                    <c:v>1.2999999999999999E-3</c:v>
                  </c:pt>
                  <c:pt idx="8">
                    <c:v>3.5000000000000001E-3</c:v>
                  </c:pt>
                  <c:pt idx="9">
                    <c:v>5.9999999999999995E-4</c:v>
                  </c:pt>
                  <c:pt idx="10">
                    <c:v>3.7000000000000002E-3</c:v>
                  </c:pt>
                  <c:pt idx="11">
                    <c:v>1.1999999999999999E-3</c:v>
                  </c:pt>
                  <c:pt idx="12">
                    <c:v>1.1000000000000001E-3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2.7000000000000001E-3</c:v>
                  </c:pt>
                  <c:pt idx="1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7412.5</c:v>
                </c:pt>
                <c:pt idx="2">
                  <c:v>7412.5</c:v>
                </c:pt>
                <c:pt idx="3">
                  <c:v>9200.5</c:v>
                </c:pt>
                <c:pt idx="4">
                  <c:v>9391</c:v>
                </c:pt>
                <c:pt idx="5">
                  <c:v>10198</c:v>
                </c:pt>
                <c:pt idx="6">
                  <c:v>10423</c:v>
                </c:pt>
                <c:pt idx="7">
                  <c:v>10423.5</c:v>
                </c:pt>
                <c:pt idx="8">
                  <c:v>10569.5</c:v>
                </c:pt>
                <c:pt idx="9">
                  <c:v>11242</c:v>
                </c:pt>
                <c:pt idx="10">
                  <c:v>11329</c:v>
                </c:pt>
                <c:pt idx="11">
                  <c:v>11329.5</c:v>
                </c:pt>
                <c:pt idx="12">
                  <c:v>11475.5</c:v>
                </c:pt>
                <c:pt idx="13">
                  <c:v>11487</c:v>
                </c:pt>
                <c:pt idx="14">
                  <c:v>12037.5</c:v>
                </c:pt>
                <c:pt idx="15">
                  <c:v>14264.5</c:v>
                </c:pt>
                <c:pt idx="16">
                  <c:v>14265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E1-4EB6-A0C9-4C69358CE9D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2.0000000000000001E-4</c:v>
                  </c:pt>
                  <c:pt idx="6">
                    <c:v>1.5E-3</c:v>
                  </c:pt>
                  <c:pt idx="7">
                    <c:v>1.2999999999999999E-3</c:v>
                  </c:pt>
                  <c:pt idx="8">
                    <c:v>3.5000000000000001E-3</c:v>
                  </c:pt>
                  <c:pt idx="9">
                    <c:v>5.9999999999999995E-4</c:v>
                  </c:pt>
                  <c:pt idx="10">
                    <c:v>3.7000000000000002E-3</c:v>
                  </c:pt>
                  <c:pt idx="11">
                    <c:v>1.1999999999999999E-3</c:v>
                  </c:pt>
                  <c:pt idx="12">
                    <c:v>1.1000000000000001E-3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2.7000000000000001E-3</c:v>
                  </c:pt>
                  <c:pt idx="16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2.0000000000000001E-4</c:v>
                  </c:pt>
                  <c:pt idx="6">
                    <c:v>1.5E-3</c:v>
                  </c:pt>
                  <c:pt idx="7">
                    <c:v>1.2999999999999999E-3</c:v>
                  </c:pt>
                  <c:pt idx="8">
                    <c:v>3.5000000000000001E-3</c:v>
                  </c:pt>
                  <c:pt idx="9">
                    <c:v>5.9999999999999995E-4</c:v>
                  </c:pt>
                  <c:pt idx="10">
                    <c:v>3.7000000000000002E-3</c:v>
                  </c:pt>
                  <c:pt idx="11">
                    <c:v>1.1999999999999999E-3</c:v>
                  </c:pt>
                  <c:pt idx="12">
                    <c:v>1.1000000000000001E-3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2.7000000000000001E-3</c:v>
                  </c:pt>
                  <c:pt idx="1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7412.5</c:v>
                </c:pt>
                <c:pt idx="2">
                  <c:v>7412.5</c:v>
                </c:pt>
                <c:pt idx="3">
                  <c:v>9200.5</c:v>
                </c:pt>
                <c:pt idx="4">
                  <c:v>9391</c:v>
                </c:pt>
                <c:pt idx="5">
                  <c:v>10198</c:v>
                </c:pt>
                <c:pt idx="6">
                  <c:v>10423</c:v>
                </c:pt>
                <c:pt idx="7">
                  <c:v>10423.5</c:v>
                </c:pt>
                <c:pt idx="8">
                  <c:v>10569.5</c:v>
                </c:pt>
                <c:pt idx="9">
                  <c:v>11242</c:v>
                </c:pt>
                <c:pt idx="10">
                  <c:v>11329</c:v>
                </c:pt>
                <c:pt idx="11">
                  <c:v>11329.5</c:v>
                </c:pt>
                <c:pt idx="12">
                  <c:v>11475.5</c:v>
                </c:pt>
                <c:pt idx="13">
                  <c:v>11487</c:v>
                </c:pt>
                <c:pt idx="14">
                  <c:v>12037.5</c:v>
                </c:pt>
                <c:pt idx="15">
                  <c:v>14264.5</c:v>
                </c:pt>
                <c:pt idx="16">
                  <c:v>14265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E1-4EB6-A0C9-4C69358CE9D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2.0000000000000001E-4</c:v>
                  </c:pt>
                  <c:pt idx="6">
                    <c:v>1.5E-3</c:v>
                  </c:pt>
                  <c:pt idx="7">
                    <c:v>1.2999999999999999E-3</c:v>
                  </c:pt>
                  <c:pt idx="8">
                    <c:v>3.5000000000000001E-3</c:v>
                  </c:pt>
                  <c:pt idx="9">
                    <c:v>5.9999999999999995E-4</c:v>
                  </c:pt>
                  <c:pt idx="10">
                    <c:v>3.7000000000000002E-3</c:v>
                  </c:pt>
                  <c:pt idx="11">
                    <c:v>1.1999999999999999E-3</c:v>
                  </c:pt>
                  <c:pt idx="12">
                    <c:v>1.1000000000000001E-3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2.7000000000000001E-3</c:v>
                  </c:pt>
                  <c:pt idx="16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2.0000000000000001E-4</c:v>
                  </c:pt>
                  <c:pt idx="6">
                    <c:v>1.5E-3</c:v>
                  </c:pt>
                  <c:pt idx="7">
                    <c:v>1.2999999999999999E-3</c:v>
                  </c:pt>
                  <c:pt idx="8">
                    <c:v>3.5000000000000001E-3</c:v>
                  </c:pt>
                  <c:pt idx="9">
                    <c:v>5.9999999999999995E-4</c:v>
                  </c:pt>
                  <c:pt idx="10">
                    <c:v>3.7000000000000002E-3</c:v>
                  </c:pt>
                  <c:pt idx="11">
                    <c:v>1.1999999999999999E-3</c:v>
                  </c:pt>
                  <c:pt idx="12">
                    <c:v>1.1000000000000001E-3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2.7000000000000001E-3</c:v>
                  </c:pt>
                  <c:pt idx="1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7412.5</c:v>
                </c:pt>
                <c:pt idx="2">
                  <c:v>7412.5</c:v>
                </c:pt>
                <c:pt idx="3">
                  <c:v>9200.5</c:v>
                </c:pt>
                <c:pt idx="4">
                  <c:v>9391</c:v>
                </c:pt>
                <c:pt idx="5">
                  <c:v>10198</c:v>
                </c:pt>
                <c:pt idx="6">
                  <c:v>10423</c:v>
                </c:pt>
                <c:pt idx="7">
                  <c:v>10423.5</c:v>
                </c:pt>
                <c:pt idx="8">
                  <c:v>10569.5</c:v>
                </c:pt>
                <c:pt idx="9">
                  <c:v>11242</c:v>
                </c:pt>
                <c:pt idx="10">
                  <c:v>11329</c:v>
                </c:pt>
                <c:pt idx="11">
                  <c:v>11329.5</c:v>
                </c:pt>
                <c:pt idx="12">
                  <c:v>11475.5</c:v>
                </c:pt>
                <c:pt idx="13">
                  <c:v>11487</c:v>
                </c:pt>
                <c:pt idx="14">
                  <c:v>12037.5</c:v>
                </c:pt>
                <c:pt idx="15">
                  <c:v>14264.5</c:v>
                </c:pt>
                <c:pt idx="16">
                  <c:v>14265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E1-4EB6-A0C9-4C69358CE9D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7412.5</c:v>
                </c:pt>
                <c:pt idx="2">
                  <c:v>7412.5</c:v>
                </c:pt>
                <c:pt idx="3">
                  <c:v>9200.5</c:v>
                </c:pt>
                <c:pt idx="4">
                  <c:v>9391</c:v>
                </c:pt>
                <c:pt idx="5">
                  <c:v>10198</c:v>
                </c:pt>
                <c:pt idx="6">
                  <c:v>10423</c:v>
                </c:pt>
                <c:pt idx="7">
                  <c:v>10423.5</c:v>
                </c:pt>
                <c:pt idx="8">
                  <c:v>10569.5</c:v>
                </c:pt>
                <c:pt idx="9">
                  <c:v>11242</c:v>
                </c:pt>
                <c:pt idx="10">
                  <c:v>11329</c:v>
                </c:pt>
                <c:pt idx="11">
                  <c:v>11329.5</c:v>
                </c:pt>
                <c:pt idx="12">
                  <c:v>11475.5</c:v>
                </c:pt>
                <c:pt idx="13">
                  <c:v>11487</c:v>
                </c:pt>
                <c:pt idx="14">
                  <c:v>12037.5</c:v>
                </c:pt>
                <c:pt idx="15">
                  <c:v>14264.5</c:v>
                </c:pt>
                <c:pt idx="16">
                  <c:v>14265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-1.3681778848782036E-2</c:v>
                </c:pt>
                <c:pt idx="1">
                  <c:v>6.0312493226330616E-2</c:v>
                </c:pt>
                <c:pt idx="2">
                  <c:v>6.0312493226330616E-2</c:v>
                </c:pt>
                <c:pt idx="3">
                  <c:v>7.8160959799052562E-2</c:v>
                </c:pt>
                <c:pt idx="4">
                  <c:v>8.0062600113428126E-2</c:v>
                </c:pt>
                <c:pt idx="5">
                  <c:v>8.8118367744404985E-2</c:v>
                </c:pt>
                <c:pt idx="6">
                  <c:v>9.036439961177771E-2</c:v>
                </c:pt>
                <c:pt idx="7">
                  <c:v>9.0369390793705207E-2</c:v>
                </c:pt>
                <c:pt idx="8">
                  <c:v>9.182681591653373E-2</c:v>
                </c:pt>
                <c:pt idx="9">
                  <c:v>9.8539955609014435E-2</c:v>
                </c:pt>
                <c:pt idx="10">
                  <c:v>9.9408421264398555E-2</c:v>
                </c:pt>
                <c:pt idx="11">
                  <c:v>9.9413412446326052E-2</c:v>
                </c:pt>
                <c:pt idx="12">
                  <c:v>0.10087083756915459</c:v>
                </c:pt>
                <c:pt idx="13">
                  <c:v>0.10098563475348697</c:v>
                </c:pt>
                <c:pt idx="14">
                  <c:v>0.10648092605565891</c:v>
                </c:pt>
                <c:pt idx="15">
                  <c:v>0.12871165036072141</c:v>
                </c:pt>
                <c:pt idx="16">
                  <c:v>0.12871664154264889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E1-4EB6-A0C9-4C69358CE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296624"/>
        <c:axId val="1"/>
      </c:scatterChart>
      <c:valAx>
        <c:axId val="668296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393602225312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296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399165507649514"/>
          <c:y val="0.92397937099967764"/>
          <c:w val="0.5813630041724617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609600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0EDEA81-7993-66AE-2365-D9262F0EF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18" TargetMode="External"/><Relationship Id="rId13" Type="http://schemas.openxmlformats.org/officeDocument/2006/relationships/hyperlink" Target="http://vsolj.cetus-net.org/vsoljno55.pdf" TargetMode="External"/><Relationship Id="rId3" Type="http://schemas.openxmlformats.org/officeDocument/2006/relationships/hyperlink" Target="http://www.bav-astro.de/sfs/BAVM_link.php?BAVMnr=214" TargetMode="External"/><Relationship Id="rId7" Type="http://schemas.openxmlformats.org/officeDocument/2006/relationships/hyperlink" Target="http://www.bav-astro.de/sfs/BAVM_link.php?BAVMnr=220" TargetMode="External"/><Relationship Id="rId12" Type="http://schemas.openxmlformats.org/officeDocument/2006/relationships/hyperlink" Target="http://vsolj.cetus-net.org/vsoljno55.pdf" TargetMode="External"/><Relationship Id="rId2" Type="http://schemas.openxmlformats.org/officeDocument/2006/relationships/hyperlink" Target="http://www.bav-astro.de/sfs/BAVM_link.php?BAVMnr=21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15" TargetMode="External"/><Relationship Id="rId11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bav-astro.de/sfs/BAVM_link.php?BAVMnr=215" TargetMode="External"/><Relationship Id="rId15" Type="http://schemas.openxmlformats.org/officeDocument/2006/relationships/hyperlink" Target="http://www.bav-astro.de/sfs/BAVM_link.php?BAVMnr=234" TargetMode="External"/><Relationship Id="rId10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bav-astro.de/sfs/BAVM_link.php?BAVMnr=214" TargetMode="External"/><Relationship Id="rId9" Type="http://schemas.openxmlformats.org/officeDocument/2006/relationships/hyperlink" Target="http://www.bav-astro.de/sfs/BAVM_link.php?BAVMnr=225" TargetMode="External"/><Relationship Id="rId14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39</v>
      </c>
    </row>
    <row r="2" spans="1:6" x14ac:dyDescent="0.2">
      <c r="A2" t="s">
        <v>22</v>
      </c>
      <c r="B2" s="12" t="s">
        <v>34</v>
      </c>
      <c r="C2" s="3"/>
      <c r="D2" t="s">
        <v>33</v>
      </c>
    </row>
    <row r="3" spans="1:6" ht="13.5" thickBot="1" x14ac:dyDescent="0.25"/>
    <row r="4" spans="1:6" ht="14.25" thickTop="1" thickBot="1" x14ac:dyDescent="0.25">
      <c r="A4" s="28" t="s">
        <v>35</v>
      </c>
      <c r="C4" s="8">
        <v>51489.222999999998</v>
      </c>
      <c r="D4" s="9">
        <v>0.36209000000000002</v>
      </c>
    </row>
    <row r="5" spans="1:6" ht="13.5" thickTop="1" x14ac:dyDescent="0.2">
      <c r="A5" s="11" t="s">
        <v>27</v>
      </c>
      <c r="B5" s="12"/>
      <c r="C5" s="13">
        <v>-9.5</v>
      </c>
      <c r="D5" s="12" t="s">
        <v>28</v>
      </c>
    </row>
    <row r="6" spans="1:6" x14ac:dyDescent="0.2">
      <c r="A6" s="5" t="s">
        <v>0</v>
      </c>
    </row>
    <row r="7" spans="1:6" x14ac:dyDescent="0.2">
      <c r="A7" t="s">
        <v>1</v>
      </c>
      <c r="C7">
        <f>+C4</f>
        <v>51489.222999999998</v>
      </c>
    </row>
    <row r="8" spans="1:6" x14ac:dyDescent="0.2">
      <c r="A8" t="s">
        <v>2</v>
      </c>
      <c r="C8">
        <f>+D4</f>
        <v>0.36209000000000002</v>
      </c>
    </row>
    <row r="9" spans="1:6" x14ac:dyDescent="0.2">
      <c r="A9" s="26" t="s">
        <v>32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 x14ac:dyDescent="0.25">
      <c r="A10" s="12"/>
      <c r="B10" s="12"/>
      <c r="C10" s="4" t="s">
        <v>18</v>
      </c>
      <c r="D10" s="4" t="s">
        <v>19</v>
      </c>
      <c r="E10" s="12"/>
    </row>
    <row r="11" spans="1:6" x14ac:dyDescent="0.2">
      <c r="A11" s="12" t="s">
        <v>14</v>
      </c>
      <c r="B11" s="12"/>
      <c r="C11" s="23">
        <f ca="1">INTERCEPT(INDIRECT($D$9):G992,INDIRECT($C$9):F992)</f>
        <v>-1.3681778848782036E-2</v>
      </c>
      <c r="D11" s="3"/>
      <c r="E11" s="12"/>
    </row>
    <row r="12" spans="1:6" x14ac:dyDescent="0.2">
      <c r="A12" s="12" t="s">
        <v>15</v>
      </c>
      <c r="B12" s="12"/>
      <c r="C12" s="23">
        <f ca="1">SLOPE(INDIRECT($D$9):G992,INDIRECT($C$9):F992)</f>
        <v>9.9823638549899019E-6</v>
      </c>
      <c r="D12" s="3"/>
      <c r="E12" s="12"/>
    </row>
    <row r="13" spans="1:6" x14ac:dyDescent="0.2">
      <c r="A13" s="12" t="s">
        <v>17</v>
      </c>
      <c r="B13" s="12"/>
      <c r="C13" s="3" t="s">
        <v>12</v>
      </c>
    </row>
    <row r="14" spans="1:6" x14ac:dyDescent="0.2">
      <c r="A14" s="12"/>
      <c r="B14" s="12"/>
      <c r="C14" s="12"/>
    </row>
    <row r="15" spans="1:6" x14ac:dyDescent="0.2">
      <c r="A15" s="14" t="s">
        <v>16</v>
      </c>
      <c r="B15" s="12"/>
      <c r="C15" s="15">
        <f ca="1">(C7+C11)+(C8+C12)*INT(MAX(F21:F3533))</f>
        <v>56654.56556664154</v>
      </c>
      <c r="E15" s="16" t="s">
        <v>42</v>
      </c>
      <c r="F15" s="13">
        <v>1</v>
      </c>
    </row>
    <row r="16" spans="1:6" x14ac:dyDescent="0.2">
      <c r="A16" s="18" t="s">
        <v>3</v>
      </c>
      <c r="B16" s="12"/>
      <c r="C16" s="19">
        <f ca="1">+C8+C12</f>
        <v>0.36209998236385499</v>
      </c>
      <c r="E16" s="16" t="s">
        <v>29</v>
      </c>
      <c r="F16" s="17">
        <f ca="1">NOW()+15018.5+$C$5/24</f>
        <v>60324.791062037031</v>
      </c>
    </row>
    <row r="17" spans="1:17" ht="13.5" thickBot="1" x14ac:dyDescent="0.25">
      <c r="A17" s="16" t="s">
        <v>26</v>
      </c>
      <c r="B17" s="12"/>
      <c r="C17" s="12">
        <f>COUNT(C21:C2191)</f>
        <v>17</v>
      </c>
      <c r="E17" s="16" t="s">
        <v>43</v>
      </c>
      <c r="F17" s="17">
        <f ca="1">ROUND(2*(F16-$C$7)/$C$8,0)/2+F15</f>
        <v>24402.5</v>
      </c>
    </row>
    <row r="18" spans="1:17" ht="14.25" thickTop="1" thickBot="1" x14ac:dyDescent="0.25">
      <c r="A18" s="18" t="s">
        <v>4</v>
      </c>
      <c r="B18" s="12"/>
      <c r="C18" s="21">
        <f ca="1">+C15</f>
        <v>56654.56556664154</v>
      </c>
      <c r="D18" s="22">
        <f ca="1">+C16</f>
        <v>0.36209998236385499</v>
      </c>
      <c r="E18" s="16" t="s">
        <v>30</v>
      </c>
      <c r="F18" s="25">
        <f ca="1">ROUND(2*(F16-$C$15)/$C$16,0)/2+F15</f>
        <v>10137</v>
      </c>
    </row>
    <row r="19" spans="1:17" ht="13.5" thickTop="1" x14ac:dyDescent="0.2">
      <c r="E19" s="16" t="s">
        <v>31</v>
      </c>
      <c r="F19" s="20">
        <f ca="1">+$C$15+$C$16*F18-15018.5-$C$5/24</f>
        <v>45307.068921197271</v>
      </c>
    </row>
    <row r="20" spans="1:17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60</v>
      </c>
      <c r="I20" s="7" t="s">
        <v>63</v>
      </c>
      <c r="J20" s="7" t="s">
        <v>57</v>
      </c>
      <c r="K20" s="7" t="s">
        <v>55</v>
      </c>
      <c r="L20" s="7" t="s">
        <v>23</v>
      </c>
      <c r="M20" s="7" t="s">
        <v>24</v>
      </c>
      <c r="N20" s="7" t="s">
        <v>25</v>
      </c>
      <c r="O20" s="7" t="s">
        <v>21</v>
      </c>
      <c r="P20" s="6" t="s">
        <v>20</v>
      </c>
      <c r="Q20" s="4" t="s">
        <v>13</v>
      </c>
    </row>
    <row r="21" spans="1:17" x14ac:dyDescent="0.2">
      <c r="A21" s="29" t="s">
        <v>36</v>
      </c>
      <c r="C21" s="10">
        <v>51489.222999999998</v>
      </c>
      <c r="D21" s="10" t="s">
        <v>12</v>
      </c>
      <c r="E21">
        <f t="shared" ref="E21:E37" si="0">+(C21-C$7)/C$8</f>
        <v>0</v>
      </c>
      <c r="F21">
        <f t="shared" ref="F21:F28" si="1">ROUND(2*E21,0)/2</f>
        <v>0</v>
      </c>
      <c r="G21">
        <f t="shared" ref="G21:G37" si="2">+C21-(C$7+F21*C$8)</f>
        <v>0</v>
      </c>
      <c r="I21">
        <f>G21</f>
        <v>0</v>
      </c>
      <c r="O21">
        <f t="shared" ref="O21:O37" ca="1" si="3">+C$11+C$12*$F21</f>
        <v>-1.3681778848782036E-2</v>
      </c>
      <c r="Q21" s="2">
        <f t="shared" ref="Q21:Q37" si="4">+C21-15018.5</f>
        <v>36470.722999999998</v>
      </c>
    </row>
    <row r="22" spans="1:17" x14ac:dyDescent="0.2">
      <c r="A22" s="31" t="s">
        <v>37</v>
      </c>
      <c r="B22" s="32" t="s">
        <v>38</v>
      </c>
      <c r="C22" s="31">
        <v>54173.277999999998</v>
      </c>
      <c r="D22" s="31">
        <v>5.0000000000000001E-3</v>
      </c>
      <c r="E22">
        <f t="shared" si="0"/>
        <v>7412.673644673976</v>
      </c>
      <c r="F22">
        <f t="shared" si="1"/>
        <v>7412.5</v>
      </c>
      <c r="G22">
        <f t="shared" si="2"/>
        <v>6.2875000003259629E-2</v>
      </c>
      <c r="K22">
        <f>G22</f>
        <v>6.2875000003259629E-2</v>
      </c>
      <c r="O22">
        <f t="shared" ca="1" si="3"/>
        <v>6.0312493226330616E-2</v>
      </c>
      <c r="Q22" s="2">
        <f t="shared" si="4"/>
        <v>39154.777999999998</v>
      </c>
    </row>
    <row r="23" spans="1:17" x14ac:dyDescent="0.2">
      <c r="A23" s="33" t="s">
        <v>37</v>
      </c>
      <c r="B23" s="34" t="s">
        <v>38</v>
      </c>
      <c r="C23" s="35">
        <v>54173.277999999998</v>
      </c>
      <c r="D23" s="33">
        <v>5.0000000000000001E-3</v>
      </c>
      <c r="E23">
        <f t="shared" si="0"/>
        <v>7412.673644673976</v>
      </c>
      <c r="F23">
        <f t="shared" si="1"/>
        <v>7412.5</v>
      </c>
      <c r="G23">
        <f t="shared" si="2"/>
        <v>6.2875000003259629E-2</v>
      </c>
      <c r="K23">
        <f>G23</f>
        <v>6.2875000003259629E-2</v>
      </c>
      <c r="O23">
        <f t="shared" ca="1" si="3"/>
        <v>6.0312493226330616E-2</v>
      </c>
      <c r="Q23" s="2">
        <f t="shared" si="4"/>
        <v>39154.777999999998</v>
      </c>
    </row>
    <row r="24" spans="1:17" x14ac:dyDescent="0.2">
      <c r="A24" s="36" t="s">
        <v>40</v>
      </c>
      <c r="B24" s="37"/>
      <c r="C24" s="31">
        <v>54820.7111</v>
      </c>
      <c r="D24" s="31">
        <v>2.9999999999999997E-4</v>
      </c>
      <c r="E24">
        <f t="shared" si="0"/>
        <v>9200.7183296970416</v>
      </c>
      <c r="F24">
        <f t="shared" si="1"/>
        <v>9200.5</v>
      </c>
      <c r="G24">
        <f t="shared" si="2"/>
        <v>7.9055000001972076E-2</v>
      </c>
      <c r="K24">
        <f>G24</f>
        <v>7.9055000001972076E-2</v>
      </c>
      <c r="O24">
        <f t="shared" ca="1" si="3"/>
        <v>7.8160959799052562E-2</v>
      </c>
      <c r="Q24" s="2">
        <f t="shared" si="4"/>
        <v>39802.2111</v>
      </c>
    </row>
    <row r="25" spans="1:17" x14ac:dyDescent="0.2">
      <c r="A25" s="33" t="s">
        <v>41</v>
      </c>
      <c r="B25" s="34" t="s">
        <v>38</v>
      </c>
      <c r="C25" s="33">
        <v>54889.686099999999</v>
      </c>
      <c r="D25" s="33">
        <v>6.9999999999999999E-4</v>
      </c>
      <c r="E25">
        <f t="shared" si="0"/>
        <v>9391.20964401116</v>
      </c>
      <c r="F25">
        <f t="shared" si="1"/>
        <v>9391</v>
      </c>
      <c r="G25">
        <f t="shared" si="2"/>
        <v>7.5909999999566935E-2</v>
      </c>
      <c r="K25">
        <f>G25</f>
        <v>7.5909999999566935E-2</v>
      </c>
      <c r="O25">
        <f t="shared" ca="1" si="3"/>
        <v>8.0062600113428126E-2</v>
      </c>
      <c r="Q25" s="2">
        <f t="shared" si="4"/>
        <v>39871.186099999999</v>
      </c>
    </row>
    <row r="26" spans="1:17" x14ac:dyDescent="0.2">
      <c r="A26" s="33" t="s">
        <v>44</v>
      </c>
      <c r="B26" s="34" t="s">
        <v>38</v>
      </c>
      <c r="C26" s="33">
        <v>55181.903100000003</v>
      </c>
      <c r="D26" s="33">
        <v>2.0000000000000001E-4</v>
      </c>
      <c r="E26">
        <f t="shared" si="0"/>
        <v>10198.238283299745</v>
      </c>
      <c r="F26">
        <f t="shared" si="1"/>
        <v>10198</v>
      </c>
      <c r="G26">
        <f t="shared" si="2"/>
        <v>8.6280000003171153E-2</v>
      </c>
      <c r="K26">
        <f>G26</f>
        <v>8.6280000003171153E-2</v>
      </c>
      <c r="O26">
        <f t="shared" ca="1" si="3"/>
        <v>8.8118367744404985E-2</v>
      </c>
      <c r="Q26" s="2">
        <f t="shared" si="4"/>
        <v>40163.403100000003</v>
      </c>
    </row>
    <row r="27" spans="1:17" x14ac:dyDescent="0.2">
      <c r="A27" s="33" t="s">
        <v>45</v>
      </c>
      <c r="B27" s="34" t="s">
        <v>38</v>
      </c>
      <c r="C27" s="33">
        <v>55263.377200000003</v>
      </c>
      <c r="D27" s="33">
        <v>1.5E-3</v>
      </c>
      <c r="E27">
        <f t="shared" si="0"/>
        <v>10423.248916015367</v>
      </c>
      <c r="F27">
        <f t="shared" si="1"/>
        <v>10423</v>
      </c>
      <c r="G27">
        <f t="shared" si="2"/>
        <v>9.0130000004137401E-2</v>
      </c>
      <c r="J27">
        <f>G27</f>
        <v>9.0130000004137401E-2</v>
      </c>
      <c r="O27">
        <f t="shared" ca="1" si="3"/>
        <v>9.036439961177771E-2</v>
      </c>
      <c r="Q27" s="2">
        <f t="shared" si="4"/>
        <v>40244.877200000003</v>
      </c>
    </row>
    <row r="28" spans="1:17" x14ac:dyDescent="0.2">
      <c r="A28" s="33" t="s">
        <v>45</v>
      </c>
      <c r="B28" s="34" t="s">
        <v>46</v>
      </c>
      <c r="C28" s="33">
        <v>55263.558499999999</v>
      </c>
      <c r="D28" s="33">
        <v>1.2999999999999999E-3</v>
      </c>
      <c r="E28">
        <f t="shared" si="0"/>
        <v>10423.749620260158</v>
      </c>
      <c r="F28">
        <f t="shared" si="1"/>
        <v>10423.5</v>
      </c>
      <c r="G28">
        <f t="shared" si="2"/>
        <v>9.0385000003152527E-2</v>
      </c>
      <c r="J28">
        <f>G28</f>
        <v>9.0385000003152527E-2</v>
      </c>
      <c r="O28">
        <f t="shared" ca="1" si="3"/>
        <v>9.0369390793705207E-2</v>
      </c>
      <c r="Q28" s="2">
        <f t="shared" si="4"/>
        <v>40245.058499999999</v>
      </c>
    </row>
    <row r="29" spans="1:17" x14ac:dyDescent="0.2">
      <c r="A29" s="33" t="s">
        <v>45</v>
      </c>
      <c r="B29" s="34" t="s">
        <v>46</v>
      </c>
      <c r="C29" s="33">
        <v>55316.4251</v>
      </c>
      <c r="D29" s="33">
        <v>3.5000000000000001E-3</v>
      </c>
      <c r="E29">
        <f t="shared" si="0"/>
        <v>10569.753652406866</v>
      </c>
      <c r="F29" s="30">
        <f t="shared" ref="F29:F37" si="5">ROUND(2*E29,0)/2-0.5</f>
        <v>10569.5</v>
      </c>
      <c r="G29">
        <f t="shared" si="2"/>
        <v>9.1845000002649613E-2</v>
      </c>
      <c r="J29">
        <f>G29</f>
        <v>9.1845000002649613E-2</v>
      </c>
      <c r="O29">
        <f t="shared" ca="1" si="3"/>
        <v>9.182681591653373E-2</v>
      </c>
      <c r="Q29" s="2">
        <f t="shared" si="4"/>
        <v>40297.9251</v>
      </c>
    </row>
    <row r="30" spans="1:17" x14ac:dyDescent="0.2">
      <c r="A30" s="33" t="s">
        <v>47</v>
      </c>
      <c r="B30" s="34" t="s">
        <v>38</v>
      </c>
      <c r="C30" s="33">
        <v>55559.9372</v>
      </c>
      <c r="D30" s="33">
        <v>5.9999999999999995E-4</v>
      </c>
      <c r="E30">
        <f t="shared" si="0"/>
        <v>11242.271810875754</v>
      </c>
      <c r="F30" s="30">
        <f t="shared" si="5"/>
        <v>11242</v>
      </c>
      <c r="G30">
        <f t="shared" si="2"/>
        <v>9.8420000002079178E-2</v>
      </c>
      <c r="K30">
        <f>G30</f>
        <v>9.8420000002079178E-2</v>
      </c>
      <c r="O30">
        <f t="shared" ca="1" si="3"/>
        <v>9.8539955609014435E-2</v>
      </c>
      <c r="Q30" s="2">
        <f t="shared" si="4"/>
        <v>40541.4372</v>
      </c>
    </row>
    <row r="31" spans="1:17" x14ac:dyDescent="0.2">
      <c r="A31" s="42" t="s">
        <v>52</v>
      </c>
      <c r="B31" s="42"/>
      <c r="C31" s="38">
        <v>55591.440499999997</v>
      </c>
      <c r="D31" s="38">
        <v>3.7000000000000002E-3</v>
      </c>
      <c r="E31">
        <f t="shared" si="0"/>
        <v>11329.275870639893</v>
      </c>
      <c r="F31" s="30">
        <f t="shared" si="5"/>
        <v>11329</v>
      </c>
      <c r="G31">
        <f t="shared" si="2"/>
        <v>9.9889999997685663E-2</v>
      </c>
      <c r="J31">
        <f>G31</f>
        <v>9.9889999997685663E-2</v>
      </c>
      <c r="O31">
        <f t="shared" ca="1" si="3"/>
        <v>9.9408421264398555E-2</v>
      </c>
      <c r="Q31" s="2">
        <f t="shared" si="4"/>
        <v>40572.940499999997</v>
      </c>
    </row>
    <row r="32" spans="1:17" x14ac:dyDescent="0.2">
      <c r="A32" s="42" t="s">
        <v>52</v>
      </c>
      <c r="B32" s="42"/>
      <c r="C32" s="38">
        <v>55591.619100000004</v>
      </c>
      <c r="D32" s="38">
        <v>1.1999999999999999E-3</v>
      </c>
      <c r="E32">
        <f t="shared" si="0"/>
        <v>11329.769118175054</v>
      </c>
      <c r="F32" s="30">
        <f t="shared" si="5"/>
        <v>11329.5</v>
      </c>
      <c r="G32">
        <f t="shared" si="2"/>
        <v>9.7445000006700866E-2</v>
      </c>
      <c r="J32">
        <f>G32</f>
        <v>9.7445000006700866E-2</v>
      </c>
      <c r="O32">
        <f t="shared" ca="1" si="3"/>
        <v>9.9413412446326052E-2</v>
      </c>
      <c r="Q32" s="2">
        <f t="shared" si="4"/>
        <v>40573.119100000004</v>
      </c>
    </row>
    <row r="33" spans="1:17" x14ac:dyDescent="0.2">
      <c r="A33" s="33" t="s">
        <v>48</v>
      </c>
      <c r="B33" s="34" t="s">
        <v>38</v>
      </c>
      <c r="C33" s="33">
        <v>55644.486199999999</v>
      </c>
      <c r="D33" s="33">
        <v>1.1000000000000001E-3</v>
      </c>
      <c r="E33">
        <f t="shared" si="0"/>
        <v>11475.774531193905</v>
      </c>
      <c r="F33" s="30">
        <f t="shared" si="5"/>
        <v>11475.5</v>
      </c>
      <c r="G33">
        <f t="shared" si="2"/>
        <v>9.9405000000842847E-2</v>
      </c>
      <c r="J33">
        <f>G33</f>
        <v>9.9405000000842847E-2</v>
      </c>
      <c r="O33">
        <f t="shared" ca="1" si="3"/>
        <v>0.10087083756915459</v>
      </c>
      <c r="Q33" s="2">
        <f t="shared" si="4"/>
        <v>40625.986199999999</v>
      </c>
    </row>
    <row r="34" spans="1:17" x14ac:dyDescent="0.2">
      <c r="A34" s="33" t="s">
        <v>49</v>
      </c>
      <c r="B34" s="34" t="s">
        <v>38</v>
      </c>
      <c r="C34" s="33">
        <v>55648.652300000002</v>
      </c>
      <c r="D34" s="33">
        <v>2.9999999999999997E-4</v>
      </c>
      <c r="E34">
        <f t="shared" si="0"/>
        <v>11487.280234195927</v>
      </c>
      <c r="F34" s="30">
        <f t="shared" si="5"/>
        <v>11487</v>
      </c>
      <c r="G34">
        <f t="shared" si="2"/>
        <v>0.10147000000142725</v>
      </c>
      <c r="K34">
        <f>G34</f>
        <v>0.10147000000142725</v>
      </c>
      <c r="O34">
        <f t="shared" ca="1" si="3"/>
        <v>0.10098563475348697</v>
      </c>
      <c r="Q34" s="2">
        <f t="shared" si="4"/>
        <v>40630.152300000002</v>
      </c>
    </row>
    <row r="35" spans="1:17" x14ac:dyDescent="0.2">
      <c r="A35" s="36" t="s">
        <v>50</v>
      </c>
      <c r="B35" s="37"/>
      <c r="C35" s="31">
        <v>55847.986199999999</v>
      </c>
      <c r="D35" s="31">
        <v>2.0000000000000001E-4</v>
      </c>
      <c r="E35">
        <f t="shared" si="0"/>
        <v>12037.789499848106</v>
      </c>
      <c r="F35" s="30">
        <f t="shared" si="5"/>
        <v>12037.5</v>
      </c>
      <c r="G35">
        <f t="shared" si="2"/>
        <v>0.10482500000216532</v>
      </c>
      <c r="K35">
        <f>G35</f>
        <v>0.10482500000216532</v>
      </c>
      <c r="O35">
        <f t="shared" ca="1" si="3"/>
        <v>0.10648092605565891</v>
      </c>
      <c r="Q35" s="2">
        <f t="shared" si="4"/>
        <v>40829.486199999999</v>
      </c>
    </row>
    <row r="36" spans="1:17" x14ac:dyDescent="0.2">
      <c r="A36" s="39" t="s">
        <v>51</v>
      </c>
      <c r="B36" s="40" t="s">
        <v>38</v>
      </c>
      <c r="C36" s="31">
        <v>56654.387999999999</v>
      </c>
      <c r="D36" s="41">
        <v>2.7000000000000001E-3</v>
      </c>
      <c r="E36">
        <f t="shared" si="0"/>
        <v>14264.865088790082</v>
      </c>
      <c r="F36" s="30">
        <f t="shared" si="5"/>
        <v>14264.5</v>
      </c>
      <c r="G36">
        <f t="shared" si="2"/>
        <v>0.13219499999831896</v>
      </c>
      <c r="J36">
        <f>G36</f>
        <v>0.13219499999831896</v>
      </c>
      <c r="O36">
        <f t="shared" ca="1" si="3"/>
        <v>0.12871165036072141</v>
      </c>
      <c r="Q36" s="2">
        <f t="shared" si="4"/>
        <v>41635.887999999999</v>
      </c>
    </row>
    <row r="37" spans="1:17" x14ac:dyDescent="0.2">
      <c r="A37" s="39" t="s">
        <v>51</v>
      </c>
      <c r="B37" s="40" t="s">
        <v>38</v>
      </c>
      <c r="C37" s="31">
        <v>56654.566500000001</v>
      </c>
      <c r="D37" s="41">
        <v>6.9999999999999999E-4</v>
      </c>
      <c r="E37">
        <f t="shared" si="0"/>
        <v>14265.358060150798</v>
      </c>
      <c r="F37" s="30">
        <f t="shared" si="5"/>
        <v>14265</v>
      </c>
      <c r="G37">
        <f t="shared" si="2"/>
        <v>0.12965000000258442</v>
      </c>
      <c r="J37">
        <f>G37</f>
        <v>0.12965000000258442</v>
      </c>
      <c r="O37">
        <f t="shared" ca="1" si="3"/>
        <v>0.12871664154264889</v>
      </c>
      <c r="Q37" s="2">
        <f t="shared" si="4"/>
        <v>41636.066500000001</v>
      </c>
    </row>
    <row r="38" spans="1:17" x14ac:dyDescent="0.2">
      <c r="C38" s="10"/>
      <c r="D38" s="10"/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4"/>
  <sheetViews>
    <sheetView topLeftCell="A2" workbookViewId="0">
      <selection activeCell="A25" sqref="A25:IV389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3" t="s">
        <v>53</v>
      </c>
      <c r="I1" s="44" t="s">
        <v>54</v>
      </c>
      <c r="J1" s="45" t="s">
        <v>55</v>
      </c>
    </row>
    <row r="2" spans="1:16" x14ac:dyDescent="0.2">
      <c r="I2" s="46" t="s">
        <v>56</v>
      </c>
      <c r="J2" s="47" t="s">
        <v>57</v>
      </c>
    </row>
    <row r="3" spans="1:16" x14ac:dyDescent="0.2">
      <c r="A3" s="48" t="s">
        <v>58</v>
      </c>
      <c r="I3" s="46" t="s">
        <v>59</v>
      </c>
      <c r="J3" s="47" t="s">
        <v>60</v>
      </c>
    </row>
    <row r="4" spans="1:16" x14ac:dyDescent="0.2">
      <c r="I4" s="46" t="s">
        <v>61</v>
      </c>
      <c r="J4" s="47" t="s">
        <v>60</v>
      </c>
    </row>
    <row r="5" spans="1:16" ht="13.5" thickBot="1" x14ac:dyDescent="0.25">
      <c r="I5" s="49" t="s">
        <v>62</v>
      </c>
      <c r="J5" s="50" t="s">
        <v>63</v>
      </c>
    </row>
    <row r="10" spans="1:16" ht="13.5" thickBot="1" x14ac:dyDescent="0.25"/>
    <row r="11" spans="1:16" ht="12.75" customHeight="1" thickBot="1" x14ac:dyDescent="0.25">
      <c r="A11" s="10" t="str">
        <f t="shared" ref="A11:A24" si="0">P11</f>
        <v>BAVM 214 </v>
      </c>
      <c r="B11" s="3" t="str">
        <f t="shared" ref="B11:B24" si="1">IF(H11=INT(H11),"I","II")</f>
        <v>I</v>
      </c>
      <c r="C11" s="10">
        <f t="shared" ref="C11:C24" si="2">1*G11</f>
        <v>55263.377200000003</v>
      </c>
      <c r="D11" s="12" t="str">
        <f t="shared" ref="D11:D24" si="3">VLOOKUP(F11,I$1:J$5,2,FALSE)</f>
        <v>vis</v>
      </c>
      <c r="E11" s="51" t="s">
        <v>64</v>
      </c>
      <c r="F11" s="3" t="s">
        <v>62</v>
      </c>
      <c r="G11" s="12" t="str">
        <f t="shared" ref="G11:G24" si="4">MID(I11,3,LEN(I11)-3)</f>
        <v>55263.3772</v>
      </c>
      <c r="H11" s="10">
        <f t="shared" ref="H11:H24" si="5">1*K11</f>
        <v>10423</v>
      </c>
      <c r="I11" s="52" t="s">
        <v>65</v>
      </c>
      <c r="J11" s="53" t="s">
        <v>66</v>
      </c>
      <c r="K11" s="52">
        <v>10423</v>
      </c>
      <c r="L11" s="52" t="s">
        <v>67</v>
      </c>
      <c r="M11" s="53" t="s">
        <v>68</v>
      </c>
      <c r="N11" s="53" t="s">
        <v>69</v>
      </c>
      <c r="O11" s="54" t="s">
        <v>70</v>
      </c>
      <c r="P11" s="55" t="s">
        <v>71</v>
      </c>
    </row>
    <row r="12" spans="1:16" ht="12.75" customHeight="1" thickBot="1" x14ac:dyDescent="0.25">
      <c r="A12" s="10" t="str">
        <f t="shared" si="0"/>
        <v>BAVM 214 </v>
      </c>
      <c r="B12" s="3" t="str">
        <f t="shared" si="1"/>
        <v>I</v>
      </c>
      <c r="C12" s="10">
        <f t="shared" si="2"/>
        <v>55263.558499999999</v>
      </c>
      <c r="D12" s="12" t="str">
        <f t="shared" si="3"/>
        <v>vis</v>
      </c>
      <c r="E12" s="51" t="s">
        <v>64</v>
      </c>
      <c r="F12" s="3" t="s">
        <v>62</v>
      </c>
      <c r="G12" s="12" t="str">
        <f t="shared" si="4"/>
        <v>55263.5585</v>
      </c>
      <c r="H12" s="10">
        <f t="shared" si="5"/>
        <v>10424</v>
      </c>
      <c r="I12" s="52" t="s">
        <v>72</v>
      </c>
      <c r="J12" s="53" t="s">
        <v>73</v>
      </c>
      <c r="K12" s="52" t="s">
        <v>74</v>
      </c>
      <c r="L12" s="52" t="s">
        <v>75</v>
      </c>
      <c r="M12" s="53" t="s">
        <v>68</v>
      </c>
      <c r="N12" s="53" t="s">
        <v>69</v>
      </c>
      <c r="O12" s="54" t="s">
        <v>70</v>
      </c>
      <c r="P12" s="55" t="s">
        <v>71</v>
      </c>
    </row>
    <row r="13" spans="1:16" ht="12.75" customHeight="1" thickBot="1" x14ac:dyDescent="0.25">
      <c r="A13" s="10" t="str">
        <f t="shared" si="0"/>
        <v>BAVM 214 </v>
      </c>
      <c r="B13" s="3" t="str">
        <f t="shared" si="1"/>
        <v>I</v>
      </c>
      <c r="C13" s="10">
        <f t="shared" si="2"/>
        <v>55316.4251</v>
      </c>
      <c r="D13" s="12" t="str">
        <f t="shared" si="3"/>
        <v>vis</v>
      </c>
      <c r="E13" s="51" t="s">
        <v>64</v>
      </c>
      <c r="F13" s="3" t="s">
        <v>62</v>
      </c>
      <c r="G13" s="12" t="str">
        <f t="shared" si="4"/>
        <v>55316.4251</v>
      </c>
      <c r="H13" s="10">
        <f t="shared" si="5"/>
        <v>10570</v>
      </c>
      <c r="I13" s="52" t="s">
        <v>76</v>
      </c>
      <c r="J13" s="53" t="s">
        <v>77</v>
      </c>
      <c r="K13" s="52" t="s">
        <v>78</v>
      </c>
      <c r="L13" s="52" t="s">
        <v>79</v>
      </c>
      <c r="M13" s="53" t="s">
        <v>68</v>
      </c>
      <c r="N13" s="53" t="s">
        <v>69</v>
      </c>
      <c r="O13" s="54" t="s">
        <v>70</v>
      </c>
      <c r="P13" s="55" t="s">
        <v>71</v>
      </c>
    </row>
    <row r="14" spans="1:16" ht="12.75" customHeight="1" thickBot="1" x14ac:dyDescent="0.25">
      <c r="A14" s="10" t="str">
        <f t="shared" si="0"/>
        <v>BAVM 215 </v>
      </c>
      <c r="B14" s="3" t="str">
        <f t="shared" si="1"/>
        <v>I</v>
      </c>
      <c r="C14" s="10">
        <f t="shared" si="2"/>
        <v>55591.440499999997</v>
      </c>
      <c r="D14" s="12" t="str">
        <f t="shared" si="3"/>
        <v>vis</v>
      </c>
      <c r="E14" s="51" t="s">
        <v>64</v>
      </c>
      <c r="F14" s="3" t="s">
        <v>62</v>
      </c>
      <c r="G14" s="12" t="str">
        <f t="shared" si="4"/>
        <v>55591.4405</v>
      </c>
      <c r="H14" s="10">
        <f t="shared" si="5"/>
        <v>11329</v>
      </c>
      <c r="I14" s="52" t="s">
        <v>80</v>
      </c>
      <c r="J14" s="53" t="s">
        <v>81</v>
      </c>
      <c r="K14" s="52" t="s">
        <v>82</v>
      </c>
      <c r="L14" s="52" t="s">
        <v>83</v>
      </c>
      <c r="M14" s="53" t="s">
        <v>68</v>
      </c>
      <c r="N14" s="53" t="s">
        <v>69</v>
      </c>
      <c r="O14" s="54" t="s">
        <v>70</v>
      </c>
      <c r="P14" s="55" t="s">
        <v>84</v>
      </c>
    </row>
    <row r="15" spans="1:16" ht="12.75" customHeight="1" thickBot="1" x14ac:dyDescent="0.25">
      <c r="A15" s="10" t="str">
        <f t="shared" si="0"/>
        <v>BAVM 215 </v>
      </c>
      <c r="B15" s="3" t="str">
        <f t="shared" si="1"/>
        <v>I</v>
      </c>
      <c r="C15" s="10">
        <f t="shared" si="2"/>
        <v>55591.619100000004</v>
      </c>
      <c r="D15" s="12" t="str">
        <f t="shared" si="3"/>
        <v>vis</v>
      </c>
      <c r="E15" s="51" t="s">
        <v>64</v>
      </c>
      <c r="F15" s="3" t="s">
        <v>62</v>
      </c>
      <c r="G15" s="12" t="str">
        <f t="shared" si="4"/>
        <v>55591.6191</v>
      </c>
      <c r="H15" s="10">
        <f t="shared" si="5"/>
        <v>11330</v>
      </c>
      <c r="I15" s="52" t="s">
        <v>85</v>
      </c>
      <c r="J15" s="53" t="s">
        <v>86</v>
      </c>
      <c r="K15" s="52" t="s">
        <v>87</v>
      </c>
      <c r="L15" s="52" t="s">
        <v>88</v>
      </c>
      <c r="M15" s="53" t="s">
        <v>68</v>
      </c>
      <c r="N15" s="53" t="s">
        <v>69</v>
      </c>
      <c r="O15" s="54" t="s">
        <v>70</v>
      </c>
      <c r="P15" s="55" t="s">
        <v>84</v>
      </c>
    </row>
    <row r="16" spans="1:16" ht="12.75" customHeight="1" thickBot="1" x14ac:dyDescent="0.25">
      <c r="A16" s="10" t="str">
        <f t="shared" si="0"/>
        <v>BAVM 220 </v>
      </c>
      <c r="B16" s="3" t="str">
        <f t="shared" si="1"/>
        <v>I</v>
      </c>
      <c r="C16" s="10">
        <f t="shared" si="2"/>
        <v>55644.486199999999</v>
      </c>
      <c r="D16" s="12" t="str">
        <f t="shared" si="3"/>
        <v>vis</v>
      </c>
      <c r="E16" s="51" t="s">
        <v>64</v>
      </c>
      <c r="F16" s="3" t="s">
        <v>62</v>
      </c>
      <c r="G16" s="12" t="str">
        <f t="shared" si="4"/>
        <v>55644.4862</v>
      </c>
      <c r="H16" s="10">
        <f t="shared" si="5"/>
        <v>11476</v>
      </c>
      <c r="I16" s="52" t="s">
        <v>89</v>
      </c>
      <c r="J16" s="53" t="s">
        <v>90</v>
      </c>
      <c r="K16" s="52" t="s">
        <v>91</v>
      </c>
      <c r="L16" s="52" t="s">
        <v>92</v>
      </c>
      <c r="M16" s="53" t="s">
        <v>68</v>
      </c>
      <c r="N16" s="53" t="s">
        <v>69</v>
      </c>
      <c r="O16" s="54" t="s">
        <v>70</v>
      </c>
      <c r="P16" s="55" t="s">
        <v>93</v>
      </c>
    </row>
    <row r="17" spans="1:16" ht="12.75" customHeight="1" thickBot="1" x14ac:dyDescent="0.25">
      <c r="A17" s="10" t="str">
        <f t="shared" si="0"/>
        <v>IBVS 6018 </v>
      </c>
      <c r="B17" s="3" t="str">
        <f t="shared" si="1"/>
        <v>I</v>
      </c>
      <c r="C17" s="10">
        <f t="shared" si="2"/>
        <v>55847.986199999999</v>
      </c>
      <c r="D17" s="12" t="str">
        <f t="shared" si="3"/>
        <v>vis</v>
      </c>
      <c r="E17" s="51" t="s">
        <v>64</v>
      </c>
      <c r="F17" s="3" t="s">
        <v>62</v>
      </c>
      <c r="G17" s="12" t="str">
        <f t="shared" si="4"/>
        <v>55847.9862</v>
      </c>
      <c r="H17" s="10">
        <f t="shared" si="5"/>
        <v>12038</v>
      </c>
      <c r="I17" s="52" t="s">
        <v>94</v>
      </c>
      <c r="J17" s="53" t="s">
        <v>95</v>
      </c>
      <c r="K17" s="52" t="s">
        <v>96</v>
      </c>
      <c r="L17" s="52" t="s">
        <v>97</v>
      </c>
      <c r="M17" s="53" t="s">
        <v>68</v>
      </c>
      <c r="N17" s="53" t="s">
        <v>54</v>
      </c>
      <c r="O17" s="54" t="s">
        <v>98</v>
      </c>
      <c r="P17" s="55" t="s">
        <v>99</v>
      </c>
    </row>
    <row r="18" spans="1:16" ht="12.75" customHeight="1" thickBot="1" x14ac:dyDescent="0.25">
      <c r="A18" s="10" t="str">
        <f t="shared" si="0"/>
        <v>BAVM 225 </v>
      </c>
      <c r="B18" s="3" t="str">
        <f t="shared" si="1"/>
        <v>I</v>
      </c>
      <c r="C18" s="10">
        <f t="shared" si="2"/>
        <v>55887.274400000002</v>
      </c>
      <c r="D18" s="12" t="str">
        <f t="shared" si="3"/>
        <v>vis</v>
      </c>
      <c r="E18" s="51" t="s">
        <v>64</v>
      </c>
      <c r="F18" s="3" t="s">
        <v>62</v>
      </c>
      <c r="G18" s="12" t="str">
        <f t="shared" si="4"/>
        <v>55887.2744</v>
      </c>
      <c r="H18" s="10">
        <f t="shared" si="5"/>
        <v>12146</v>
      </c>
      <c r="I18" s="52" t="s">
        <v>100</v>
      </c>
      <c r="J18" s="53" t="s">
        <v>101</v>
      </c>
      <c r="K18" s="52" t="s">
        <v>102</v>
      </c>
      <c r="L18" s="52" t="s">
        <v>103</v>
      </c>
      <c r="M18" s="53" t="s">
        <v>68</v>
      </c>
      <c r="N18" s="53" t="s">
        <v>69</v>
      </c>
      <c r="O18" s="54" t="s">
        <v>70</v>
      </c>
      <c r="P18" s="55" t="s">
        <v>104</v>
      </c>
    </row>
    <row r="19" spans="1:16" ht="12.75" customHeight="1" thickBot="1" x14ac:dyDescent="0.25">
      <c r="A19" s="10" t="str">
        <f t="shared" si="0"/>
        <v>BAVM 225 </v>
      </c>
      <c r="B19" s="3" t="str">
        <f t="shared" si="1"/>
        <v>I</v>
      </c>
      <c r="C19" s="10">
        <f t="shared" si="2"/>
        <v>55887.456700000002</v>
      </c>
      <c r="D19" s="12" t="str">
        <f t="shared" si="3"/>
        <v>vis</v>
      </c>
      <c r="E19" s="51" t="s">
        <v>64</v>
      </c>
      <c r="F19" s="3" t="s">
        <v>62</v>
      </c>
      <c r="G19" s="12" t="str">
        <f t="shared" si="4"/>
        <v>55887.4567</v>
      </c>
      <c r="H19" s="10">
        <f t="shared" si="5"/>
        <v>12147</v>
      </c>
      <c r="I19" s="52" t="s">
        <v>105</v>
      </c>
      <c r="J19" s="53" t="s">
        <v>106</v>
      </c>
      <c r="K19" s="52" t="s">
        <v>107</v>
      </c>
      <c r="L19" s="52" t="s">
        <v>108</v>
      </c>
      <c r="M19" s="53" t="s">
        <v>68</v>
      </c>
      <c r="N19" s="53" t="s">
        <v>69</v>
      </c>
      <c r="O19" s="54" t="s">
        <v>70</v>
      </c>
      <c r="P19" s="55" t="s">
        <v>104</v>
      </c>
    </row>
    <row r="20" spans="1:16" ht="12.75" customHeight="1" thickBot="1" x14ac:dyDescent="0.25">
      <c r="A20" s="10" t="str">
        <f t="shared" si="0"/>
        <v>BAVM 225 </v>
      </c>
      <c r="B20" s="3" t="str">
        <f t="shared" si="1"/>
        <v>I</v>
      </c>
      <c r="C20" s="10">
        <f t="shared" si="2"/>
        <v>55887.636599999998</v>
      </c>
      <c r="D20" s="12" t="str">
        <f t="shared" si="3"/>
        <v>vis</v>
      </c>
      <c r="E20" s="51" t="s">
        <v>64</v>
      </c>
      <c r="F20" s="3" t="s">
        <v>62</v>
      </c>
      <c r="G20" s="12" t="str">
        <f t="shared" si="4"/>
        <v>55887.6366</v>
      </c>
      <c r="H20" s="10">
        <f t="shared" si="5"/>
        <v>12147</v>
      </c>
      <c r="I20" s="52" t="s">
        <v>109</v>
      </c>
      <c r="J20" s="53" t="s">
        <v>110</v>
      </c>
      <c r="K20" s="52" t="s">
        <v>107</v>
      </c>
      <c r="L20" s="52" t="s">
        <v>111</v>
      </c>
      <c r="M20" s="53" t="s">
        <v>68</v>
      </c>
      <c r="N20" s="53" t="s">
        <v>69</v>
      </c>
      <c r="O20" s="54" t="s">
        <v>70</v>
      </c>
      <c r="P20" s="55" t="s">
        <v>104</v>
      </c>
    </row>
    <row r="21" spans="1:16" ht="12.75" customHeight="1" thickBot="1" x14ac:dyDescent="0.25">
      <c r="A21" s="10" t="str">
        <f t="shared" si="0"/>
        <v>VSB 55 </v>
      </c>
      <c r="B21" s="3" t="str">
        <f t="shared" si="1"/>
        <v>II</v>
      </c>
      <c r="C21" s="10">
        <f t="shared" si="2"/>
        <v>56287.031799999997</v>
      </c>
      <c r="D21" s="12" t="str">
        <f t="shared" si="3"/>
        <v>vis</v>
      </c>
      <c r="E21" s="51" t="s">
        <v>64</v>
      </c>
      <c r="F21" s="3" t="s">
        <v>62</v>
      </c>
      <c r="G21" s="12" t="str">
        <f t="shared" si="4"/>
        <v>56287.0318</v>
      </c>
      <c r="H21" s="10">
        <f t="shared" si="5"/>
        <v>13250.5</v>
      </c>
      <c r="I21" s="52" t="s">
        <v>112</v>
      </c>
      <c r="J21" s="53" t="s">
        <v>113</v>
      </c>
      <c r="K21" s="52" t="s">
        <v>114</v>
      </c>
      <c r="L21" s="52" t="s">
        <v>115</v>
      </c>
      <c r="M21" s="53" t="s">
        <v>68</v>
      </c>
      <c r="N21" s="53" t="s">
        <v>62</v>
      </c>
      <c r="O21" s="54" t="s">
        <v>116</v>
      </c>
      <c r="P21" s="55" t="s">
        <v>117</v>
      </c>
    </row>
    <row r="22" spans="1:16" ht="12.75" customHeight="1" thickBot="1" x14ac:dyDescent="0.25">
      <c r="A22" s="10" t="str">
        <f t="shared" si="0"/>
        <v>VSB 55 </v>
      </c>
      <c r="B22" s="3" t="str">
        <f t="shared" si="1"/>
        <v>I</v>
      </c>
      <c r="C22" s="10">
        <f t="shared" si="2"/>
        <v>56287.215300000003</v>
      </c>
      <c r="D22" s="12" t="str">
        <f t="shared" si="3"/>
        <v>vis</v>
      </c>
      <c r="E22" s="51" t="s">
        <v>64</v>
      </c>
      <c r="F22" s="3" t="s">
        <v>62</v>
      </c>
      <c r="G22" s="12" t="str">
        <f t="shared" si="4"/>
        <v>56287.2153</v>
      </c>
      <c r="H22" s="10">
        <f t="shared" si="5"/>
        <v>13251</v>
      </c>
      <c r="I22" s="52" t="s">
        <v>118</v>
      </c>
      <c r="J22" s="53" t="s">
        <v>119</v>
      </c>
      <c r="K22" s="52" t="s">
        <v>120</v>
      </c>
      <c r="L22" s="52" t="s">
        <v>121</v>
      </c>
      <c r="M22" s="53" t="s">
        <v>68</v>
      </c>
      <c r="N22" s="53" t="s">
        <v>62</v>
      </c>
      <c r="O22" s="54" t="s">
        <v>116</v>
      </c>
      <c r="P22" s="55" t="s">
        <v>117</v>
      </c>
    </row>
    <row r="23" spans="1:16" ht="12.75" customHeight="1" thickBot="1" x14ac:dyDescent="0.25">
      <c r="A23" s="10" t="str">
        <f t="shared" si="0"/>
        <v>BAVM 234 </v>
      </c>
      <c r="B23" s="3" t="str">
        <f t="shared" si="1"/>
        <v>I</v>
      </c>
      <c r="C23" s="10">
        <f t="shared" si="2"/>
        <v>56654.387999999999</v>
      </c>
      <c r="D23" s="12" t="str">
        <f t="shared" si="3"/>
        <v>vis</v>
      </c>
      <c r="E23" s="51" t="s">
        <v>64</v>
      </c>
      <c r="F23" s="3" t="s">
        <v>62</v>
      </c>
      <c r="G23" s="12" t="str">
        <f t="shared" si="4"/>
        <v>56654.388</v>
      </c>
      <c r="H23" s="10">
        <f t="shared" si="5"/>
        <v>14265</v>
      </c>
      <c r="I23" s="52" t="s">
        <v>122</v>
      </c>
      <c r="J23" s="53" t="s">
        <v>123</v>
      </c>
      <c r="K23" s="52" t="s">
        <v>124</v>
      </c>
      <c r="L23" s="52" t="s">
        <v>125</v>
      </c>
      <c r="M23" s="53" t="s">
        <v>68</v>
      </c>
      <c r="N23" s="53" t="s">
        <v>69</v>
      </c>
      <c r="O23" s="54" t="s">
        <v>70</v>
      </c>
      <c r="P23" s="55" t="s">
        <v>126</v>
      </c>
    </row>
    <row r="24" spans="1:16" ht="12.75" customHeight="1" thickBot="1" x14ac:dyDescent="0.25">
      <c r="A24" s="10" t="str">
        <f t="shared" si="0"/>
        <v>BAVM 234 </v>
      </c>
      <c r="B24" s="3" t="str">
        <f t="shared" si="1"/>
        <v>II</v>
      </c>
      <c r="C24" s="10">
        <f t="shared" si="2"/>
        <v>56654.566500000001</v>
      </c>
      <c r="D24" s="12" t="str">
        <f t="shared" si="3"/>
        <v>vis</v>
      </c>
      <c r="E24" s="51" t="s">
        <v>64</v>
      </c>
      <c r="F24" s="3" t="s">
        <v>62</v>
      </c>
      <c r="G24" s="12" t="str">
        <f t="shared" si="4"/>
        <v>56654.5665</v>
      </c>
      <c r="H24" s="10">
        <f t="shared" si="5"/>
        <v>14265.5</v>
      </c>
      <c r="I24" s="52" t="s">
        <v>127</v>
      </c>
      <c r="J24" s="53" t="s">
        <v>128</v>
      </c>
      <c r="K24" s="52" t="s">
        <v>129</v>
      </c>
      <c r="L24" s="52" t="s">
        <v>130</v>
      </c>
      <c r="M24" s="53" t="s">
        <v>68</v>
      </c>
      <c r="N24" s="53" t="s">
        <v>69</v>
      </c>
      <c r="O24" s="54" t="s">
        <v>70</v>
      </c>
      <c r="P24" s="55" t="s">
        <v>126</v>
      </c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</sheetData>
  <phoneticPr fontId="8" type="noConversion"/>
  <hyperlinks>
    <hyperlink ref="A3" r:id="rId1"/>
    <hyperlink ref="P11" r:id="rId2" display="http://www.bav-astro.de/sfs/BAVM_link.php?BAVMnr=214"/>
    <hyperlink ref="P12" r:id="rId3" display="http://www.bav-astro.de/sfs/BAVM_link.php?BAVMnr=214"/>
    <hyperlink ref="P13" r:id="rId4" display="http://www.bav-astro.de/sfs/BAVM_link.php?BAVMnr=214"/>
    <hyperlink ref="P14" r:id="rId5" display="http://www.bav-astro.de/sfs/BAVM_link.php?BAVMnr=215"/>
    <hyperlink ref="P15" r:id="rId6" display="http://www.bav-astro.de/sfs/BAVM_link.php?BAVMnr=215"/>
    <hyperlink ref="P16" r:id="rId7" display="http://www.bav-astro.de/sfs/BAVM_link.php?BAVMnr=220"/>
    <hyperlink ref="P17" r:id="rId8" display="http://www.konkoly.hu/cgi-bin/IBVS?6018"/>
    <hyperlink ref="P18" r:id="rId9" display="http://www.bav-astro.de/sfs/BAVM_link.php?BAVMnr=225"/>
    <hyperlink ref="P19" r:id="rId10" display="http://www.bav-astro.de/sfs/BAVM_link.php?BAVMnr=225"/>
    <hyperlink ref="P20" r:id="rId11" display="http://www.bav-astro.de/sfs/BAVM_link.php?BAVMnr=225"/>
    <hyperlink ref="P21" r:id="rId12" display="http://vsolj.cetus-net.org/vsoljno55.pdf"/>
    <hyperlink ref="P22" r:id="rId13" display="http://vsolj.cetus-net.org/vsoljno55.pdf"/>
    <hyperlink ref="P23" r:id="rId14" display="http://www.bav-astro.de/sfs/BAVM_link.php?BAVMnr=234"/>
    <hyperlink ref="P24" r:id="rId15" display="http://www.bav-astro.de/sfs/BAVM_link.php?BAVMnr=23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2024-01-15T05:59:07Z</dcterms:modified>
</cp:coreProperties>
</file>