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486276-1A5C-45FB-A3A3-5C3383C23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K113" i="1" s="1"/>
  <c r="Q113" i="1"/>
  <c r="E114" i="1"/>
  <c r="F114" i="1" s="1"/>
  <c r="G114" i="1" s="1"/>
  <c r="K114" i="1" s="1"/>
  <c r="Q114" i="1"/>
  <c r="Q104" i="1"/>
  <c r="Q105" i="1"/>
  <c r="Q106" i="1"/>
  <c r="Q107" i="1"/>
  <c r="D9" i="1"/>
  <c r="C9" i="1"/>
  <c r="Q97" i="1"/>
  <c r="Q98" i="1"/>
  <c r="Q99" i="1"/>
  <c r="Q108" i="1"/>
  <c r="Q109" i="1"/>
  <c r="Q110" i="1"/>
  <c r="Q111" i="1"/>
  <c r="Q112" i="1"/>
  <c r="Q90" i="1"/>
  <c r="Q91" i="1"/>
  <c r="Q100" i="1"/>
  <c r="Q92" i="1"/>
  <c r="Q101" i="1"/>
  <c r="Q102" i="1"/>
  <c r="Q87" i="1"/>
  <c r="Q88" i="1"/>
  <c r="Q93" i="1"/>
  <c r="Q94" i="1"/>
  <c r="Q95" i="1"/>
  <c r="Q96" i="1"/>
  <c r="Q103" i="1"/>
  <c r="Q76" i="1"/>
  <c r="Q77" i="1"/>
  <c r="Q78" i="1"/>
  <c r="Q79" i="1"/>
  <c r="Q80" i="1"/>
  <c r="Q81" i="1"/>
  <c r="Q82" i="1"/>
  <c r="Q83" i="1"/>
  <c r="Q84" i="1"/>
  <c r="Q85" i="1"/>
  <c r="Q86" i="1"/>
  <c r="Q89" i="1"/>
  <c r="C7" i="1"/>
  <c r="E104" i="1"/>
  <c r="F104" i="1"/>
  <c r="C8" i="1"/>
  <c r="Q42" i="1"/>
  <c r="Q44" i="1"/>
  <c r="Q56" i="1"/>
  <c r="Q63" i="1"/>
  <c r="Q64" i="1"/>
  <c r="Q65" i="1"/>
  <c r="G62" i="2"/>
  <c r="C62" i="2"/>
  <c r="G61" i="2"/>
  <c r="C61" i="2"/>
  <c r="G60" i="2"/>
  <c r="C60" i="2"/>
  <c r="G59" i="2"/>
  <c r="C59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58" i="2"/>
  <c r="C58" i="2"/>
  <c r="G57" i="2"/>
  <c r="C57" i="2"/>
  <c r="G56" i="2"/>
  <c r="C56" i="2"/>
  <c r="G45" i="2"/>
  <c r="C45" i="2"/>
  <c r="G44" i="2"/>
  <c r="C44" i="2"/>
  <c r="G43" i="2"/>
  <c r="C43" i="2"/>
  <c r="G42" i="2"/>
  <c r="C42" i="2"/>
  <c r="G41" i="2"/>
  <c r="C41" i="2"/>
  <c r="G40" i="2"/>
  <c r="C40" i="2"/>
  <c r="G55" i="2"/>
  <c r="C55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54" i="2"/>
  <c r="C54" i="2"/>
  <c r="G53" i="2"/>
  <c r="C5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58" i="2"/>
  <c r="B58" i="2"/>
  <c r="D58" i="2"/>
  <c r="A58" i="2"/>
  <c r="H57" i="2"/>
  <c r="B57" i="2"/>
  <c r="D57" i="2"/>
  <c r="A57" i="2"/>
  <c r="H56" i="2"/>
  <c r="B56" i="2"/>
  <c r="D56" i="2"/>
  <c r="A5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55" i="2"/>
  <c r="B55" i="2"/>
  <c r="D55" i="2"/>
  <c r="A55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54" i="2"/>
  <c r="B54" i="2"/>
  <c r="D54" i="2"/>
  <c r="A54" i="2"/>
  <c r="H53" i="2"/>
  <c r="B53" i="2"/>
  <c r="D53" i="2"/>
  <c r="A53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74" i="1"/>
  <c r="Q75" i="1"/>
  <c r="Q72" i="1"/>
  <c r="Q61" i="1"/>
  <c r="Q62" i="1"/>
  <c r="Q59" i="1"/>
  <c r="Q60" i="1"/>
  <c r="Q35" i="1"/>
  <c r="Q36" i="1"/>
  <c r="Q37" i="1"/>
  <c r="Q38" i="1"/>
  <c r="Q47" i="1"/>
  <c r="Q48" i="1"/>
  <c r="Q49" i="1"/>
  <c r="Q50" i="1"/>
  <c r="Q51" i="1"/>
  <c r="Q52" i="1"/>
  <c r="Q53" i="1"/>
  <c r="Q54" i="1"/>
  <c r="Q58" i="1"/>
  <c r="Q66" i="1"/>
  <c r="Q68" i="1"/>
  <c r="Q69" i="1"/>
  <c r="Q70" i="1"/>
  <c r="Q71" i="1"/>
  <c r="Q73" i="1"/>
  <c r="Q67" i="1"/>
  <c r="Q46" i="1"/>
  <c r="Q34" i="1"/>
  <c r="Q41" i="1"/>
  <c r="Q40" i="1"/>
  <c r="Q39" i="1"/>
  <c r="Q27" i="1"/>
  <c r="Q26" i="1"/>
  <c r="Q25" i="1"/>
  <c r="Q24" i="1"/>
  <c r="Q23" i="1"/>
  <c r="Q57" i="1"/>
  <c r="Q55" i="1"/>
  <c r="Q43" i="1"/>
  <c r="Q45" i="1"/>
  <c r="F16" i="1"/>
  <c r="Q30" i="1"/>
  <c r="Q31" i="1"/>
  <c r="Q32" i="1"/>
  <c r="Q33" i="1"/>
  <c r="Q22" i="1"/>
  <c r="Q29" i="1"/>
  <c r="Q28" i="1"/>
  <c r="C17" i="1"/>
  <c r="Q21" i="1"/>
  <c r="E21" i="2"/>
  <c r="E38" i="2"/>
  <c r="E43" i="2"/>
  <c r="E27" i="2"/>
  <c r="E47" i="2"/>
  <c r="E40" i="2"/>
  <c r="E41" i="2"/>
  <c r="E61" i="2"/>
  <c r="E20" i="2"/>
  <c r="G74" i="1"/>
  <c r="K74" i="1"/>
  <c r="E71" i="1"/>
  <c r="F71" i="1"/>
  <c r="E63" i="1"/>
  <c r="F63" i="1"/>
  <c r="G57" i="1"/>
  <c r="K57" i="1"/>
  <c r="E55" i="1"/>
  <c r="F55" i="1"/>
  <c r="E82" i="1"/>
  <c r="F82" i="1"/>
  <c r="E50" i="1"/>
  <c r="F50" i="1"/>
  <c r="G50" i="1"/>
  <c r="K50" i="1"/>
  <c r="E42" i="1"/>
  <c r="G36" i="1"/>
  <c r="K36" i="1"/>
  <c r="E34" i="1"/>
  <c r="E26" i="1"/>
  <c r="E96" i="1"/>
  <c r="F96" i="1"/>
  <c r="G96" i="1"/>
  <c r="K96" i="1"/>
  <c r="G109" i="1"/>
  <c r="K109" i="1"/>
  <c r="E103" i="1"/>
  <c r="F103" i="1"/>
  <c r="E106" i="1"/>
  <c r="F106" i="1"/>
  <c r="G106" i="1"/>
  <c r="K106" i="1"/>
  <c r="G70" i="1"/>
  <c r="K70" i="1"/>
  <c r="E68" i="1"/>
  <c r="F68" i="1"/>
  <c r="E60" i="1"/>
  <c r="F60" i="1"/>
  <c r="G60" i="1"/>
  <c r="J60" i="1"/>
  <c r="G54" i="1"/>
  <c r="K54" i="1"/>
  <c r="E80" i="1"/>
  <c r="F80" i="1"/>
  <c r="E90" i="1"/>
  <c r="F90" i="1"/>
  <c r="G90" i="1"/>
  <c r="K90" i="1"/>
  <c r="E47" i="1"/>
  <c r="F47" i="1"/>
  <c r="E39" i="1"/>
  <c r="F39" i="1"/>
  <c r="E31" i="1"/>
  <c r="F31" i="1"/>
  <c r="E23" i="1"/>
  <c r="F23" i="1"/>
  <c r="G95" i="1"/>
  <c r="K95" i="1"/>
  <c r="E93" i="1"/>
  <c r="F93" i="1"/>
  <c r="G85" i="1"/>
  <c r="J85" i="1"/>
  <c r="G80" i="1"/>
  <c r="J80" i="1"/>
  <c r="E112" i="1"/>
  <c r="F112" i="1"/>
  <c r="E100" i="1"/>
  <c r="F100" i="1"/>
  <c r="G105" i="1"/>
  <c r="K105" i="1"/>
  <c r="E22" i="1"/>
  <c r="F22" i="1"/>
  <c r="G22" i="1"/>
  <c r="K22" i="1"/>
  <c r="E74" i="1"/>
  <c r="F74" i="1"/>
  <c r="G67" i="1"/>
  <c r="K67" i="1"/>
  <c r="E65" i="1"/>
  <c r="F65" i="1"/>
  <c r="G65" i="1"/>
  <c r="E57" i="1"/>
  <c r="F57" i="1"/>
  <c r="E81" i="1"/>
  <c r="F81" i="1"/>
  <c r="E79" i="1"/>
  <c r="F79" i="1"/>
  <c r="G79" i="1"/>
  <c r="J79" i="1"/>
  <c r="E52" i="1"/>
  <c r="E44" i="1"/>
  <c r="F44" i="1"/>
  <c r="G44" i="1"/>
  <c r="K44" i="1"/>
  <c r="G38" i="1"/>
  <c r="K38" i="1"/>
  <c r="E36" i="1"/>
  <c r="F36" i="1"/>
  <c r="E28" i="1"/>
  <c r="F28" i="1"/>
  <c r="G28" i="1"/>
  <c r="K28" i="1"/>
  <c r="G92" i="1"/>
  <c r="K92" i="1"/>
  <c r="E109" i="1"/>
  <c r="F109" i="1"/>
  <c r="G99" i="1"/>
  <c r="K99" i="1"/>
  <c r="E97" i="1"/>
  <c r="F97" i="1"/>
  <c r="G97" i="1"/>
  <c r="K97" i="1"/>
  <c r="E70" i="1"/>
  <c r="F70" i="1"/>
  <c r="G64" i="1"/>
  <c r="K64" i="1"/>
  <c r="E62" i="1"/>
  <c r="F62" i="1"/>
  <c r="G62" i="1"/>
  <c r="J62" i="1"/>
  <c r="E54" i="1"/>
  <c r="F54" i="1"/>
  <c r="E76" i="1"/>
  <c r="F76" i="1"/>
  <c r="G76" i="1"/>
  <c r="J76" i="1"/>
  <c r="E89" i="1"/>
  <c r="F89" i="1"/>
  <c r="G89" i="1"/>
  <c r="J89" i="1"/>
  <c r="E78" i="1"/>
  <c r="F78" i="1"/>
  <c r="E49" i="1"/>
  <c r="F49" i="1"/>
  <c r="G49" i="1"/>
  <c r="K49" i="1"/>
  <c r="E41" i="1"/>
  <c r="F41" i="1"/>
  <c r="G41" i="1"/>
  <c r="J41" i="1"/>
  <c r="E33" i="1"/>
  <c r="F33" i="1"/>
  <c r="G33" i="1"/>
  <c r="K33" i="1"/>
  <c r="E25" i="1"/>
  <c r="F25" i="1"/>
  <c r="G25" i="1"/>
  <c r="J25" i="1"/>
  <c r="E95" i="1"/>
  <c r="F95" i="1"/>
  <c r="G88" i="1"/>
  <c r="K88" i="1"/>
  <c r="G108" i="1"/>
  <c r="K108" i="1"/>
  <c r="E102" i="1"/>
  <c r="F102" i="1"/>
  <c r="G102" i="1"/>
  <c r="K102" i="1"/>
  <c r="E105" i="1"/>
  <c r="F105" i="1"/>
  <c r="E73" i="1"/>
  <c r="F73" i="1"/>
  <c r="U73" i="1"/>
  <c r="E67" i="1"/>
  <c r="F67" i="1"/>
  <c r="E59" i="1"/>
  <c r="F59" i="1"/>
  <c r="G59" i="1"/>
  <c r="J59" i="1"/>
  <c r="G53" i="1"/>
  <c r="K53" i="1"/>
  <c r="E86" i="1"/>
  <c r="F86" i="1"/>
  <c r="E77" i="1"/>
  <c r="F77" i="1"/>
  <c r="G48" i="1"/>
  <c r="K48" i="1"/>
  <c r="E46" i="1"/>
  <c r="F46" i="1"/>
  <c r="G46" i="1"/>
  <c r="E38" i="1"/>
  <c r="F38" i="1"/>
  <c r="G32" i="1"/>
  <c r="K32" i="1"/>
  <c r="E30" i="1"/>
  <c r="F30" i="1"/>
  <c r="G30" i="1"/>
  <c r="K30" i="1"/>
  <c r="E92" i="1"/>
  <c r="F92" i="1"/>
  <c r="E111" i="1"/>
  <c r="F111" i="1"/>
  <c r="G111" i="1"/>
  <c r="K111" i="1"/>
  <c r="E99" i="1"/>
  <c r="F99" i="1"/>
  <c r="E21" i="1"/>
  <c r="F21" i="1"/>
  <c r="G21" i="1"/>
  <c r="I21" i="1"/>
  <c r="G75" i="1"/>
  <c r="K75" i="1"/>
  <c r="E72" i="1"/>
  <c r="F72" i="1"/>
  <c r="G72" i="1"/>
  <c r="K72" i="1"/>
  <c r="E64" i="1"/>
  <c r="F64" i="1"/>
  <c r="G58" i="1"/>
  <c r="K58" i="1"/>
  <c r="E56" i="1"/>
  <c r="F56" i="1"/>
  <c r="G56" i="1"/>
  <c r="K56" i="1"/>
  <c r="E85" i="1"/>
  <c r="F85" i="1"/>
  <c r="E88" i="1"/>
  <c r="F88" i="1"/>
  <c r="E51" i="1"/>
  <c r="F51" i="1"/>
  <c r="G51" i="1"/>
  <c r="K51" i="1"/>
  <c r="E43" i="1"/>
  <c r="F43" i="1"/>
  <c r="G43" i="1"/>
  <c r="K43" i="1"/>
  <c r="G37" i="1"/>
  <c r="K37" i="1"/>
  <c r="E35" i="1"/>
  <c r="E27" i="1"/>
  <c r="G91" i="1"/>
  <c r="K91" i="1"/>
  <c r="G78" i="1"/>
  <c r="J78" i="1"/>
  <c r="G110" i="1"/>
  <c r="K110" i="1"/>
  <c r="E108" i="1"/>
  <c r="F108" i="1"/>
  <c r="E107" i="1"/>
  <c r="F107" i="1"/>
  <c r="G107" i="1"/>
  <c r="K107" i="1"/>
  <c r="G104" i="1"/>
  <c r="K104" i="1"/>
  <c r="G71" i="1"/>
  <c r="K71" i="1"/>
  <c r="E69" i="1"/>
  <c r="G63" i="1"/>
  <c r="K63" i="1"/>
  <c r="E61" i="1"/>
  <c r="G55" i="1"/>
  <c r="K55" i="1"/>
  <c r="E53" i="1"/>
  <c r="F53" i="1"/>
  <c r="E84" i="1"/>
  <c r="F84" i="1"/>
  <c r="G84" i="1"/>
  <c r="J84" i="1"/>
  <c r="E87" i="1"/>
  <c r="F87" i="1"/>
  <c r="G87" i="1"/>
  <c r="K87" i="1"/>
  <c r="E48" i="1"/>
  <c r="F48" i="1"/>
  <c r="E40" i="1"/>
  <c r="F40" i="1"/>
  <c r="G40" i="1"/>
  <c r="J40" i="1"/>
  <c r="E32" i="1"/>
  <c r="F32" i="1"/>
  <c r="E24" i="1"/>
  <c r="F24" i="1"/>
  <c r="G24" i="1"/>
  <c r="J24" i="1"/>
  <c r="E94" i="1"/>
  <c r="F94" i="1"/>
  <c r="G94" i="1"/>
  <c r="K94" i="1"/>
  <c r="G103" i="1"/>
  <c r="K103" i="1"/>
  <c r="E101" i="1"/>
  <c r="F101" i="1"/>
  <c r="G101" i="1"/>
  <c r="K101" i="1"/>
  <c r="E75" i="1"/>
  <c r="F75" i="1"/>
  <c r="G68" i="1"/>
  <c r="K68" i="1"/>
  <c r="E66" i="1"/>
  <c r="F66" i="1"/>
  <c r="G66" i="1"/>
  <c r="K66" i="1"/>
  <c r="E58" i="1"/>
  <c r="F58" i="1"/>
  <c r="U81" i="1"/>
  <c r="E83" i="1"/>
  <c r="F83" i="1"/>
  <c r="G83" i="1"/>
  <c r="J83" i="1"/>
  <c r="E91" i="1"/>
  <c r="F91" i="1"/>
  <c r="G47" i="1"/>
  <c r="K47" i="1"/>
  <c r="E45" i="1"/>
  <c r="F45" i="1"/>
  <c r="G45" i="1"/>
  <c r="K45" i="1"/>
  <c r="G39" i="1"/>
  <c r="J39" i="1"/>
  <c r="E37" i="1"/>
  <c r="F37" i="1"/>
  <c r="G31" i="1"/>
  <c r="K31" i="1"/>
  <c r="E29" i="1"/>
  <c r="F29" i="1"/>
  <c r="G29" i="1"/>
  <c r="K29" i="1"/>
  <c r="G23" i="1"/>
  <c r="J23" i="1"/>
  <c r="G93" i="1"/>
  <c r="K93" i="1"/>
  <c r="G86" i="1"/>
  <c r="J86" i="1"/>
  <c r="G82" i="1"/>
  <c r="J82" i="1"/>
  <c r="G77" i="1"/>
  <c r="J77" i="1"/>
  <c r="G112" i="1"/>
  <c r="K112" i="1"/>
  <c r="E110" i="1"/>
  <c r="F110" i="1"/>
  <c r="G100" i="1"/>
  <c r="K100" i="1"/>
  <c r="E98" i="1"/>
  <c r="F98" i="1"/>
  <c r="G98" i="1"/>
  <c r="K98" i="1"/>
  <c r="K65" i="1"/>
  <c r="K46" i="1"/>
  <c r="N46" i="1"/>
  <c r="F35" i="1"/>
  <c r="G35" i="1"/>
  <c r="K35" i="1"/>
  <c r="E24" i="2"/>
  <c r="F69" i="1"/>
  <c r="G69" i="1"/>
  <c r="E49" i="2"/>
  <c r="F42" i="1"/>
  <c r="G42" i="1"/>
  <c r="K42" i="1"/>
  <c r="E53" i="2"/>
  <c r="E56" i="2"/>
  <c r="E18" i="2"/>
  <c r="E55" i="2"/>
  <c r="E51" i="2"/>
  <c r="E62" i="2"/>
  <c r="E31" i="2"/>
  <c r="E14" i="2"/>
  <c r="E35" i="2"/>
  <c r="E46" i="2"/>
  <c r="E50" i="2"/>
  <c r="E29" i="2"/>
  <c r="E60" i="2"/>
  <c r="E58" i="2"/>
  <c r="E22" i="2"/>
  <c r="E33" i="2"/>
  <c r="E57" i="2"/>
  <c r="F27" i="1"/>
  <c r="G27" i="1"/>
  <c r="J27" i="1"/>
  <c r="E16" i="2"/>
  <c r="F26" i="1"/>
  <c r="G26" i="1"/>
  <c r="J26" i="1"/>
  <c r="E15" i="2"/>
  <c r="E42" i="2"/>
  <c r="E48" i="2"/>
  <c r="E28" i="2"/>
  <c r="E13" i="2"/>
  <c r="E34" i="2"/>
  <c r="E30" i="2"/>
  <c r="E19" i="2"/>
  <c r="F52" i="1"/>
  <c r="G52" i="1"/>
  <c r="K52" i="1"/>
  <c r="E37" i="2"/>
  <c r="E32" i="2"/>
  <c r="E45" i="2"/>
  <c r="E17" i="2"/>
  <c r="E52" i="2"/>
  <c r="E25" i="2"/>
  <c r="E11" i="2"/>
  <c r="F61" i="1"/>
  <c r="G61" i="1"/>
  <c r="J61" i="1"/>
  <c r="E44" i="2"/>
  <c r="F34" i="1"/>
  <c r="G34" i="1"/>
  <c r="E23" i="2"/>
  <c r="E59" i="2"/>
  <c r="E39" i="2"/>
  <c r="E36" i="2"/>
  <c r="E26" i="2"/>
  <c r="E12" i="2"/>
  <c r="E54" i="2"/>
  <c r="K34" i="1"/>
  <c r="N34" i="1"/>
  <c r="K69" i="1"/>
  <c r="C12" i="1"/>
  <c r="C11" i="1"/>
  <c r="O114" i="1" l="1"/>
  <c r="O113" i="1"/>
  <c r="C16" i="1"/>
  <c r="D18" i="1" s="1"/>
  <c r="O98" i="1"/>
  <c r="O91" i="1"/>
  <c r="O99" i="1"/>
  <c r="O112" i="1"/>
  <c r="O56" i="1"/>
  <c r="O92" i="1"/>
  <c r="O52" i="1"/>
  <c r="O73" i="1"/>
  <c r="O23" i="1"/>
  <c r="O38" i="1"/>
  <c r="O47" i="1"/>
  <c r="O35" i="1"/>
  <c r="O110" i="1"/>
  <c r="O33" i="1"/>
  <c r="O27" i="1"/>
  <c r="O78" i="1"/>
  <c r="O40" i="1"/>
  <c r="O69" i="1"/>
  <c r="O101" i="1"/>
  <c r="O81" i="1"/>
  <c r="O93" i="1"/>
  <c r="O32" i="1"/>
  <c r="O25" i="1"/>
  <c r="O108" i="1"/>
  <c r="O94" i="1"/>
  <c r="O109" i="1"/>
  <c r="O100" i="1"/>
  <c r="O105" i="1"/>
  <c r="O96" i="1"/>
  <c r="O66" i="1"/>
  <c r="O34" i="1"/>
  <c r="O28" i="1"/>
  <c r="O50" i="1"/>
  <c r="O58" i="1"/>
  <c r="O51" i="1"/>
  <c r="O87" i="1"/>
  <c r="O80" i="1"/>
  <c r="O95" i="1"/>
  <c r="O85" i="1"/>
  <c r="O71" i="1"/>
  <c r="O54" i="1"/>
  <c r="C15" i="1"/>
  <c r="F18" i="1" s="1"/>
  <c r="O83" i="1"/>
  <c r="O90" i="1"/>
  <c r="O46" i="1"/>
  <c r="O42" i="1"/>
  <c r="O97" i="1"/>
  <c r="O59" i="1"/>
  <c r="O21" i="1"/>
  <c r="O88" i="1"/>
  <c r="O39" i="1"/>
  <c r="O77" i="1"/>
  <c r="O84" i="1"/>
  <c r="O62" i="1"/>
  <c r="O61" i="1"/>
  <c r="O31" i="1"/>
  <c r="O24" i="1"/>
  <c r="O70" i="1"/>
  <c r="O37" i="1"/>
  <c r="O75" i="1"/>
  <c r="O30" i="1"/>
  <c r="O63" i="1"/>
  <c r="O103" i="1"/>
  <c r="O44" i="1"/>
  <c r="O102" i="1"/>
  <c r="O79" i="1"/>
  <c r="O72" i="1"/>
  <c r="O29" i="1"/>
  <c r="O26" i="1"/>
  <c r="O74" i="1"/>
  <c r="O57" i="1"/>
  <c r="O67" i="1"/>
  <c r="O106" i="1"/>
  <c r="O86" i="1"/>
  <c r="O64" i="1"/>
  <c r="O76" i="1"/>
  <c r="O82" i="1"/>
  <c r="O36" i="1"/>
  <c r="O49" i="1"/>
  <c r="O43" i="1"/>
  <c r="O55" i="1"/>
  <c r="O45" i="1"/>
  <c r="O41" i="1"/>
  <c r="O111" i="1"/>
  <c r="O104" i="1"/>
  <c r="O107" i="1"/>
  <c r="O89" i="1"/>
  <c r="O65" i="1"/>
  <c r="O48" i="1"/>
  <c r="O68" i="1"/>
  <c r="O53" i="1"/>
  <c r="O60" i="1"/>
  <c r="O22" i="1"/>
  <c r="F17" i="1"/>
  <c r="C18" i="1" l="1"/>
  <c r="F19" i="1"/>
</calcChain>
</file>

<file path=xl/sharedStrings.xml><?xml version="1.0" encoding="utf-8"?>
<sst xmlns="http://schemas.openxmlformats.org/spreadsheetml/2006/main" count="655" uniqueCount="301">
  <si>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</si>
  <si>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</si>
  <si>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</si>
  <si>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</si>
  <si>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</si>
  <si>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</si>
  <si>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</si>
  <si>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</si>
  <si>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</si>
  <si>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</si>
  <si>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</si>
  <si>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</si>
  <si>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</si>
  <si>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</si>
  <si>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</si>
  <si>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</si>
  <si>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</si>
  <si>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</si>
  <si>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</si>
  <si>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</si>
  <si>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</si>
  <si>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</si>
  <si>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</si>
  <si>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</si>
  <si>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</si>
  <si>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</si>
  <si>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</si>
  <si>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</si>
  <si>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</si>
  <si>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</si>
  <si>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</si>
  <si>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</si>
  <si>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</si>
  <si>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</si>
  <si>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</si>
  <si>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</si>
  <si>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</si>
  <si>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</si>
  <si>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</si>
  <si>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NR Cam / GSC 4531-0265 / NSV 03754</t>
  </si>
  <si>
    <t>IBVS 5894</t>
  </si>
  <si>
    <t>I</t>
  </si>
  <si>
    <t>IBVS 5945</t>
  </si>
  <si>
    <t>II</t>
  </si>
  <si>
    <t>IBVS 5966</t>
  </si>
  <si>
    <t>IBVS 5960</t>
  </si>
  <si>
    <t>IBVS 5980</t>
  </si>
  <si>
    <t>Add cycle</t>
  </si>
  <si>
    <t>Old Cycle</t>
  </si>
  <si>
    <t>OEJV 0137</t>
  </si>
  <si>
    <t>Period checked by ToMcat 2011-07-02</t>
  </si>
  <si>
    <t>IBVS 5959</t>
  </si>
  <si>
    <t>IBVS 5918</t>
  </si>
  <si>
    <t>IBVS 6010</t>
  </si>
  <si>
    <t>JAVSO..39..177</t>
  </si>
  <si>
    <t>IBVS 6018</t>
  </si>
  <si>
    <t>IBVS 6042</t>
  </si>
  <si>
    <t>IBVS 6050</t>
  </si>
  <si>
    <t>OEJV 0160</t>
  </si>
  <si>
    <t>IBVS 6070</t>
  </si>
  <si>
    <t>IBVS 6048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</si>
  <si>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</si>
  <si>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</si>
  <si>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</si>
  <si>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</si>
  <si>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</si>
  <si>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</si>
  <si>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</si>
  <si>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</si>
  <si>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</si>
  <si>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</si>
  <si>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</si>
  <si>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</si>
  <si>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</si>
  <si>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2454891.7028 </t>
  </si>
  <si>
    <t> 01.03.2009 04:52 </t>
  </si>
  <si>
    <t> 0.0058 </t>
  </si>
  <si>
    <t>C </t>
  </si>
  <si>
    <t> R.Diethelm </t>
  </si>
  <si>
    <t>IBVS 5894 </t>
  </si>
  <si>
    <t>2454910.3790 </t>
  </si>
  <si>
    <t> 19.03.2009 21:05 </t>
  </si>
  <si>
    <t> 0.0024 </t>
  </si>
  <si>
    <t> K.&amp; M.Rätz </t>
  </si>
  <si>
    <t>BAVM 214 </t>
  </si>
  <si>
    <t>2454910.5077 </t>
  </si>
  <si>
    <t> 20.03.2009 00:11 </t>
  </si>
  <si>
    <t>12977.5</t>
  </si>
  <si>
    <t> 0.0031 </t>
  </si>
  <si>
    <t>2454910.6361 </t>
  </si>
  <si>
    <t> 20.03.2009 03:15 </t>
  </si>
  <si>
    <t>12978</t>
  </si>
  <si>
    <t> 0.0036 </t>
  </si>
  <si>
    <t>2454947.3562 </t>
  </si>
  <si>
    <t> 25.04.2009 20:32 </t>
  </si>
  <si>
    <t>13121.5</t>
  </si>
  <si>
    <t> 0.0042 </t>
  </si>
  <si>
    <t> F.Agerer </t>
  </si>
  <si>
    <t>BAVM 209 </t>
  </si>
  <si>
    <t>2454947.4823 </t>
  </si>
  <si>
    <t> 25.04.2009 23:34 </t>
  </si>
  <si>
    <t>13122</t>
  </si>
  <si>
    <t> 0.0023 </t>
  </si>
  <si>
    <t>2455259.664 </t>
  </si>
  <si>
    <t> 04.03.2010 03:56 </t>
  </si>
  <si>
    <t>14342</t>
  </si>
  <si>
    <t> 0.004 </t>
  </si>
  <si>
    <t> R.Nelson </t>
  </si>
  <si>
    <t>IBVS 5966 </t>
  </si>
  <si>
    <t>2455277.7032 </t>
  </si>
  <si>
    <t> 22.03.2010 04:52 </t>
  </si>
  <si>
    <t>14412.5</t>
  </si>
  <si>
    <t>IBVS 5945 </t>
  </si>
  <si>
    <t>2455559.8184 </t>
  </si>
  <si>
    <t> 29.12.2010 07:38 </t>
  </si>
  <si>
    <t>15515</t>
  </si>
  <si>
    <t> 0.0056 </t>
  </si>
  <si>
    <t>IBVS 5960 </t>
  </si>
  <si>
    <t>2455559.9459 </t>
  </si>
  <si>
    <t> 29.12.2010 10:42 </t>
  </si>
  <si>
    <t>15515.5</t>
  </si>
  <si>
    <t> 0.0052 </t>
  </si>
  <si>
    <t>2455591.4227 </t>
  </si>
  <si>
    <t> 29.01.2011 22:08 </t>
  </si>
  <si>
    <t>15638.5</t>
  </si>
  <si>
    <t> 0.0081 </t>
  </si>
  <si>
    <t> S.Parimucha et al. </t>
  </si>
  <si>
    <t>IBVS 5980 </t>
  </si>
  <si>
    <t>2455593.4677 </t>
  </si>
  <si>
    <t> 31.01.2011 23:13 </t>
  </si>
  <si>
    <t>15646.5</t>
  </si>
  <si>
    <t> 0.0060 </t>
  </si>
  <si>
    <t>2455616.3686 </t>
  </si>
  <si>
    <t> 23.02.2011 20:50 </t>
  </si>
  <si>
    <t>15736</t>
  </si>
  <si>
    <t> C.Rivero </t>
  </si>
  <si>
    <t> JAAVSO 39;177 </t>
  </si>
  <si>
    <t>2455622.5102 </t>
  </si>
  <si>
    <t> 02.03.2011 00:14 </t>
  </si>
  <si>
    <t>15760</t>
  </si>
  <si>
    <t> H.Ku?akova </t>
  </si>
  <si>
    <t>OEJV 0160 </t>
  </si>
  <si>
    <t>2455622.63806 </t>
  </si>
  <si>
    <t> 02.03.2011 03:18 </t>
  </si>
  <si>
    <t>15760.5</t>
  </si>
  <si>
    <t> 0.00552 </t>
  </si>
  <si>
    <t>2455623.53409 </t>
  </si>
  <si>
    <t> 03.03.2011 00:49 </t>
  </si>
  <si>
    <t>15764</t>
  </si>
  <si>
    <t> 0.00595 </t>
  </si>
  <si>
    <t> M.Zibar </t>
  </si>
  <si>
    <t>2455623.66145 </t>
  </si>
  <si>
    <t> 03.03.2011 03:52 </t>
  </si>
  <si>
    <t>15764.5</t>
  </si>
  <si>
    <t> 0.00537 </t>
  </si>
  <si>
    <t>2455624.3021 </t>
  </si>
  <si>
    <t> 03.03.2011 19:15 </t>
  </si>
  <si>
    <t>15767</t>
  </si>
  <si>
    <t> 0.0063 </t>
  </si>
  <si>
    <t>BAVM 220 </t>
  </si>
  <si>
    <t>2455624.4291 </t>
  </si>
  <si>
    <t> 03.03.2011 22:17 </t>
  </si>
  <si>
    <t>15767.5</t>
  </si>
  <si>
    <t> 0.0054 </t>
  </si>
  <si>
    <t>2455624.5577 </t>
  </si>
  <si>
    <t> 04.03.2011 01:23 </t>
  </si>
  <si>
    <t>15768</t>
  </si>
  <si>
    <t>2455629.4191 </t>
  </si>
  <si>
    <t> 08.03.2011 22:03 </t>
  </si>
  <si>
    <t>15787</t>
  </si>
  <si>
    <t> J.Polák </t>
  </si>
  <si>
    <t>OEJV 0137 </t>
  </si>
  <si>
    <t>2455629.5473 </t>
  </si>
  <si>
    <t> 09.03.2011 01:08 </t>
  </si>
  <si>
    <t>15787.5</t>
  </si>
  <si>
    <t> 0.0059 </t>
  </si>
  <si>
    <t>2455638.3754 </t>
  </si>
  <si>
    <t> 17.03.2011 21:00 </t>
  </si>
  <si>
    <t>15822</t>
  </si>
  <si>
    <t>2455641.44677 </t>
  </si>
  <si>
    <t> 20.03.2011 22:43 </t>
  </si>
  <si>
    <t>15834</t>
  </si>
  <si>
    <t> 0.00668 </t>
  </si>
  <si>
    <t> L.Šmelcer </t>
  </si>
  <si>
    <t>2455641.44717 </t>
  </si>
  <si>
    <t> 0.00708 </t>
  </si>
  <si>
    <t>2455641.57318 </t>
  </si>
  <si>
    <t> 21.03.2011 01:45 </t>
  </si>
  <si>
    <t>15834.5</t>
  </si>
  <si>
    <t> 0.00515 </t>
  </si>
  <si>
    <t> K.Ho?kova </t>
  </si>
  <si>
    <t>2455650.40199 </t>
  </si>
  <si>
    <t> 29.03.2011 21:38 </t>
  </si>
  <si>
    <t>15869</t>
  </si>
  <si>
    <t> 0.00592 </t>
  </si>
  <si>
    <t> J.Polak </t>
  </si>
  <si>
    <t>2455673.43207 </t>
  </si>
  <si>
    <t> 21.04.2011 22:22 </t>
  </si>
  <si>
    <t>15959</t>
  </si>
  <si>
    <t> 0.00635 </t>
  </si>
  <si>
    <t>2455673.43246 </t>
  </si>
  <si>
    <t> 0.00674 </t>
  </si>
  <si>
    <t>2455673.55973 </t>
  </si>
  <si>
    <t> 22.04.2011 01:26 </t>
  </si>
  <si>
    <t>15959.5</t>
  </si>
  <si>
    <t> 0.00607 </t>
  </si>
  <si>
    <t>2455676.37483 </t>
  </si>
  <si>
    <t> 24.04.2011 20:59 </t>
  </si>
  <si>
    <t>15970.5</t>
  </si>
  <si>
    <t> 0.00644 </t>
  </si>
  <si>
    <t>2455926.75994 </t>
  </si>
  <si>
    <t> 31.12.2011 06:14 </t>
  </si>
  <si>
    <t>16949</t>
  </si>
  <si>
    <t> 0.00807 </t>
  </si>
  <si>
    <t>IBVS 6018 </t>
  </si>
  <si>
    <t>2455937.6349 </t>
  </si>
  <si>
    <t> 11.01.2012 03:14 </t>
  </si>
  <si>
    <t>16991.5</t>
  </si>
  <si>
    <t> 0.0079 </t>
  </si>
  <si>
    <t>IBVS 6050 </t>
  </si>
  <si>
    <t>2455961.30465 </t>
  </si>
  <si>
    <t> 03.02.2012 19:18 </t>
  </si>
  <si>
    <t>17084</t>
  </si>
  <si>
    <t> 0.00831 </t>
  </si>
  <si>
    <t>2455964.5026 </t>
  </si>
  <si>
    <t> 07.02.2012 00:03 </t>
  </si>
  <si>
    <t>17096.5</t>
  </si>
  <si>
    <t> 0.0077 </t>
  </si>
  <si>
    <t> M.&amp; K.Rätz </t>
  </si>
  <si>
    <t>BAVM 231 </t>
  </si>
  <si>
    <t>2455964.6309 </t>
  </si>
  <si>
    <t> 07.02.2012 03:08 </t>
  </si>
  <si>
    <t>17097</t>
  </si>
  <si>
    <t>2455970.3866 </t>
  </si>
  <si>
    <t> 12.02.2012 21:16 </t>
  </si>
  <si>
    <t>17119.5</t>
  </si>
  <si>
    <t>BAVM 228 </t>
  </si>
  <si>
    <t>2455970.5149 </t>
  </si>
  <si>
    <t> 13.02.2012 00:21 </t>
  </si>
  <si>
    <t>17120</t>
  </si>
  <si>
    <t> 0.0067 </t>
  </si>
  <si>
    <t>2456216.0381 </t>
  </si>
  <si>
    <t> 15.10.2012 12:54 </t>
  </si>
  <si>
    <t>18079.5</t>
  </si>
  <si>
    <t> 0.0082 </t>
  </si>
  <si>
    <t> K.Shiokawa </t>
  </si>
  <si>
    <t>VSB 55 </t>
  </si>
  <si>
    <t>2456216.1678 </t>
  </si>
  <si>
    <t> 15.10.2012 16:01 </t>
  </si>
  <si>
    <t>18080</t>
  </si>
  <si>
    <t> 0.0100 </t>
  </si>
  <si>
    <t>2456216.2937 </t>
  </si>
  <si>
    <t> 15.10.2012 19:02 </t>
  </si>
  <si>
    <t>18080.5</t>
  </si>
  <si>
    <t> 0.0080 </t>
  </si>
  <si>
    <t>2456220.2618 </t>
  </si>
  <si>
    <t> 19.10.2012 18:16 </t>
  </si>
  <si>
    <t>18096</t>
  </si>
  <si>
    <t> 0.0098 </t>
  </si>
  <si>
    <t>2456290.8875 </t>
  </si>
  <si>
    <t> 29.12.2012 09:18 </t>
  </si>
  <si>
    <t>18372</t>
  </si>
  <si>
    <t> 0.0113 </t>
  </si>
  <si>
    <t>IBVS 6042 </t>
  </si>
  <si>
    <t>2456353.4512 </t>
  </si>
  <si>
    <t> 01.03.2013 22:49 </t>
  </si>
  <si>
    <t>18616.5</t>
  </si>
  <si>
    <t> 0.0111 </t>
  </si>
  <si>
    <t> M.Magris </t>
  </si>
  <si>
    <t>2456368.41884 </t>
  </si>
  <si>
    <t> 16.03.2013 22:03 </t>
  </si>
  <si>
    <t>18675</t>
  </si>
  <si>
    <t> 0.00946 </t>
  </si>
  <si>
    <t>2456368.41985 </t>
  </si>
  <si>
    <t> 16.03.2013 22:04 </t>
  </si>
  <si>
    <t> 0.01047 </t>
  </si>
  <si>
    <t>2456515.56039 </t>
  </si>
  <si>
    <t> 11.08.2013 01:26 </t>
  </si>
  <si>
    <t>19250</t>
  </si>
  <si>
    <t> 0.01714 </t>
  </si>
  <si>
    <t>2457091.2973 </t>
  </si>
  <si>
    <t> 09.03.2015 19:08 </t>
  </si>
  <si>
    <t>21500</t>
  </si>
  <si>
    <t> 0.0128 </t>
  </si>
  <si>
    <t>BAVM 241 (=IBVS 6157) </t>
  </si>
  <si>
    <t>2457091.4242 </t>
  </si>
  <si>
    <t> 09.03.2015 22:10 </t>
  </si>
  <si>
    <t> 0.0118 </t>
  </si>
  <si>
    <t>2457091.5539 </t>
  </si>
  <si>
    <t> 10.03.2015 01:17 </t>
  </si>
  <si>
    <t> 0.0135 </t>
  </si>
  <si>
    <t>2457091.6789 </t>
  </si>
  <si>
    <t> 10.03.2015 04:17 </t>
  </si>
  <si>
    <t> 0.0106 </t>
  </si>
  <si>
    <t>IBVS 6157</t>
  </si>
  <si>
    <t>IBVS 6167</t>
  </si>
  <si>
    <t>BAD?</t>
  </si>
  <si>
    <t>IBVS 6195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</si>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</sst>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16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14" fontId="20" fillId="0" borderId="0" xfId="0" applyNumberFormat="1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AA-41E1-B1CF-19F6264B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A-41E1-B1CF-19F6264B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2.3550000041723251E-3</c:v>
                </c:pt>
                <c:pt idx="3">
                  <c:v>3.1125000023166649E-3</c:v>
                </c:pt>
                <c:pt idx="4">
                  <c:v>3.5700000080396421E-3</c:v>
                </c:pt>
                <c:pt idx="5">
                  <c:v>4.172500004642643E-3</c:v>
                </c:pt>
                <c:pt idx="6">
                  <c:v>2.3300000029848889E-3</c:v>
                </c:pt>
                <c:pt idx="18">
                  <c:v>6.3050000026123598E-3</c:v>
                </c:pt>
                <c:pt idx="19">
                  <c:v>5.3625000073225237E-3</c:v>
                </c:pt>
                <c:pt idx="20">
                  <c:v>6.0200000007171184E-3</c:v>
                </c:pt>
                <c:pt idx="38">
                  <c:v>7.6975000047241338E-3</c:v>
                </c:pt>
                <c:pt idx="39">
                  <c:v>8.0549999984214082E-3</c:v>
                </c:pt>
                <c:pt idx="40">
                  <c:v>6.3424999971175566E-3</c:v>
                </c:pt>
                <c:pt idx="41">
                  <c:v>6.7000000053667463E-3</c:v>
                </c:pt>
                <c:pt idx="55">
                  <c:v>1.1514999998325948E-2</c:v>
                </c:pt>
                <c:pt idx="56">
                  <c:v>9.3725000042468309E-3</c:v>
                </c:pt>
                <c:pt idx="57">
                  <c:v>1.0927499999525025E-2</c:v>
                </c:pt>
                <c:pt idx="58">
                  <c:v>-1.2714999997115228E-2</c:v>
                </c:pt>
                <c:pt idx="59">
                  <c:v>1.3185000003431924E-2</c:v>
                </c:pt>
                <c:pt idx="61">
                  <c:v>1.254250000056345E-2</c:v>
                </c:pt>
                <c:pt idx="62">
                  <c:v>1.2800000004062895E-2</c:v>
                </c:pt>
                <c:pt idx="63">
                  <c:v>1.1757500004023314E-2</c:v>
                </c:pt>
                <c:pt idx="64">
                  <c:v>1.3514999998733401E-2</c:v>
                </c:pt>
                <c:pt idx="65">
                  <c:v>1.0572500003036112E-2</c:v>
                </c:pt>
                <c:pt idx="68">
                  <c:v>1.2445000007573981E-2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AA-41E1-B1CF-19F6264B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5.7600000000093132E-3</c:v>
                </c:pt>
                <c:pt idx="7">
                  <c:v>4.3300000033923425E-3</c:v>
                </c:pt>
                <c:pt idx="8">
                  <c:v>3.637500005424954E-3</c:v>
                </c:pt>
                <c:pt idx="9">
                  <c:v>5.6249999979627319E-3</c:v>
                </c:pt>
                <c:pt idx="10">
                  <c:v>5.1825000045937486E-3</c:v>
                </c:pt>
                <c:pt idx="11">
                  <c:v>8.1275000047753565E-3</c:v>
                </c:pt>
                <c:pt idx="12">
                  <c:v>6.0475000063888729E-3</c:v>
                </c:pt>
                <c:pt idx="13">
                  <c:v>5.2400000058696605E-3</c:v>
                </c:pt>
                <c:pt idx="14">
                  <c:v>5.5999999967752956E-3</c:v>
                </c:pt>
                <c:pt idx="15">
                  <c:v>5.517500001587905E-3</c:v>
                </c:pt>
                <c:pt idx="16">
                  <c:v>5.9500000061234459E-3</c:v>
                </c:pt>
                <c:pt idx="17">
                  <c:v>5.3675000017392449E-3</c:v>
                </c:pt>
                <c:pt idx="21">
                  <c:v>5.6049999984679744E-3</c:v>
                </c:pt>
                <c:pt idx="22">
                  <c:v>5.6550000008428469E-3</c:v>
                </c:pt>
                <c:pt idx="23">
                  <c:v>5.8625000019674189E-3</c:v>
                </c:pt>
                <c:pt idx="24">
                  <c:v>5.9025000009569339E-3</c:v>
                </c:pt>
                <c:pt idx="25">
                  <c:v>5.9299999993527308E-3</c:v>
                </c:pt>
                <c:pt idx="26">
                  <c:v>6.6800000058719888E-3</c:v>
                </c:pt>
                <c:pt idx="27">
                  <c:v>7.0800000030430965E-3</c:v>
                </c:pt>
                <c:pt idx="28">
                  <c:v>5.1475000000209548E-3</c:v>
                </c:pt>
                <c:pt idx="29">
                  <c:v>5.9250000049360096E-3</c:v>
                </c:pt>
                <c:pt idx="30">
                  <c:v>6.3550000049872324E-3</c:v>
                </c:pt>
                <c:pt idx="31">
                  <c:v>6.7450000060489401E-3</c:v>
                </c:pt>
                <c:pt idx="32">
                  <c:v>6.0725000003003515E-3</c:v>
                </c:pt>
                <c:pt idx="33">
                  <c:v>6.437500000174623E-3</c:v>
                </c:pt>
                <c:pt idx="34">
                  <c:v>8.0729686669656076E-3</c:v>
                </c:pt>
                <c:pt idx="35">
                  <c:v>8.0750000051921234E-3</c:v>
                </c:pt>
                <c:pt idx="36">
                  <c:v>7.9225000008591451E-3</c:v>
                </c:pt>
                <c:pt idx="37">
                  <c:v>8.3099999974365346E-3</c:v>
                </c:pt>
                <c:pt idx="42">
                  <c:v>8.2425000000512227E-3</c:v>
                </c:pt>
                <c:pt idx="43">
                  <c:v>1.0000000002037268E-2</c:v>
                </c:pt>
                <c:pt idx="44">
                  <c:v>7.9575000054319389E-3</c:v>
                </c:pt>
                <c:pt idx="45">
                  <c:v>9.8400000060792081E-3</c:v>
                </c:pt>
                <c:pt idx="46">
                  <c:v>1.1279999998805579E-2</c:v>
                </c:pt>
                <c:pt idx="47">
                  <c:v>1.1097500006144401E-2</c:v>
                </c:pt>
                <c:pt idx="48">
                  <c:v>9.4650000028195791E-3</c:v>
                </c:pt>
                <c:pt idx="49">
                  <c:v>1.0475000002770685E-2</c:v>
                </c:pt>
                <c:pt idx="50">
                  <c:v>1.0475000002770685E-2</c:v>
                </c:pt>
                <c:pt idx="51">
                  <c:v>1.2340000008407515E-2</c:v>
                </c:pt>
                <c:pt idx="53">
                  <c:v>1.2410000003001187E-2</c:v>
                </c:pt>
                <c:pt idx="54">
                  <c:v>1.0737500007962808E-2</c:v>
                </c:pt>
                <c:pt idx="66">
                  <c:v>1.2080000000423752E-2</c:v>
                </c:pt>
                <c:pt idx="67">
                  <c:v>1.2099999999918509E-2</c:v>
                </c:pt>
                <c:pt idx="69">
                  <c:v>1.3995000001159497E-2</c:v>
                </c:pt>
                <c:pt idx="70">
                  <c:v>1.1452500009909272E-2</c:v>
                </c:pt>
                <c:pt idx="71">
                  <c:v>1.4010000006237533E-2</c:v>
                </c:pt>
                <c:pt idx="72">
                  <c:v>1.0642500004905742E-2</c:v>
                </c:pt>
                <c:pt idx="73">
                  <c:v>1.0942500004603062E-2</c:v>
                </c:pt>
                <c:pt idx="74">
                  <c:v>1.269000000320375E-2</c:v>
                </c:pt>
                <c:pt idx="75">
                  <c:v>1.2770000008458737E-2</c:v>
                </c:pt>
                <c:pt idx="76">
                  <c:v>1.2352500001725275E-2</c:v>
                </c:pt>
                <c:pt idx="77">
                  <c:v>1.3010000002395827E-2</c:v>
                </c:pt>
                <c:pt idx="78">
                  <c:v>1.3535000005504116E-2</c:v>
                </c:pt>
                <c:pt idx="79">
                  <c:v>1.1932499997783452E-2</c:v>
                </c:pt>
                <c:pt idx="80">
                  <c:v>1.329000000259839E-2</c:v>
                </c:pt>
                <c:pt idx="81">
                  <c:v>1.434750000044005E-2</c:v>
                </c:pt>
                <c:pt idx="82">
                  <c:v>1.239250000071479E-2</c:v>
                </c:pt>
                <c:pt idx="83">
                  <c:v>1.2519999982032459E-2</c:v>
                </c:pt>
                <c:pt idx="84">
                  <c:v>1.2044999915815424E-2</c:v>
                </c:pt>
                <c:pt idx="85">
                  <c:v>1.1932500041439198E-2</c:v>
                </c:pt>
                <c:pt idx="86">
                  <c:v>1.2399999854096677E-2</c:v>
                </c:pt>
                <c:pt idx="87">
                  <c:v>1.1502500005008187E-2</c:v>
                </c:pt>
                <c:pt idx="88">
                  <c:v>1.2459999998100102E-2</c:v>
                </c:pt>
                <c:pt idx="89">
                  <c:v>1.0017500004323665E-2</c:v>
                </c:pt>
                <c:pt idx="90">
                  <c:v>1.0262499999953434E-2</c:v>
                </c:pt>
                <c:pt idx="91">
                  <c:v>1.2520000003860332E-2</c:v>
                </c:pt>
                <c:pt idx="92">
                  <c:v>1.5175000007729977E-2</c:v>
                </c:pt>
                <c:pt idx="93">
                  <c:v>1.4132500000414439E-2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AA-41E1-B1CF-19F6264B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AA-41E1-B1CF-19F6264B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AA-41E1-B1CF-19F6264B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3">
                  <c:v>5.2400000058696605E-3</c:v>
                </c:pt>
                <c:pt idx="25">
                  <c:v>5.9299999993527308E-3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AA-41E1-B1CF-19F6264B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2.8252142349346979E-3</c:v>
                </c:pt>
                <c:pt idx="1">
                  <c:v>7.8280296589260494E-3</c:v>
                </c:pt>
                <c:pt idx="2">
                  <c:v>7.8563313890834697E-3</c:v>
                </c:pt>
                <c:pt idx="3">
                  <c:v>7.8565252365503015E-3</c:v>
                </c:pt>
                <c:pt idx="4">
                  <c:v>7.8567190840171334E-3</c:v>
                </c:pt>
                <c:pt idx="5">
                  <c:v>7.9123533069978182E-3</c:v>
                </c:pt>
                <c:pt idx="6">
                  <c:v>7.9125471544646501E-3</c:v>
                </c:pt>
                <c:pt idx="7">
                  <c:v>8.385534973533889E-3</c:v>
                </c:pt>
                <c:pt idx="8">
                  <c:v>8.4128674663571518E-3</c:v>
                </c:pt>
                <c:pt idx="9">
                  <c:v>8.8403011307209498E-3</c:v>
                </c:pt>
                <c:pt idx="10">
                  <c:v>8.8404949781877816E-3</c:v>
                </c:pt>
                <c:pt idx="11">
                  <c:v>8.8881814550283694E-3</c:v>
                </c:pt>
                <c:pt idx="12">
                  <c:v>8.8912830144976755E-3</c:v>
                </c:pt>
                <c:pt idx="13">
                  <c:v>8.9259817110605415E-3</c:v>
                </c:pt>
                <c:pt idx="14">
                  <c:v>8.9352863894684616E-3</c:v>
                </c:pt>
                <c:pt idx="15">
                  <c:v>8.9354802369352934E-3</c:v>
                </c:pt>
                <c:pt idx="16">
                  <c:v>8.9368371692031146E-3</c:v>
                </c:pt>
                <c:pt idx="17">
                  <c:v>8.9370310166699465E-3</c:v>
                </c:pt>
                <c:pt idx="18">
                  <c:v>8.938000254004104E-3</c:v>
                </c:pt>
                <c:pt idx="19">
                  <c:v>8.9381941014709358E-3</c:v>
                </c:pt>
                <c:pt idx="20">
                  <c:v>8.9383879489377677E-3</c:v>
                </c:pt>
                <c:pt idx="21">
                  <c:v>8.945754152677371E-3</c:v>
                </c:pt>
                <c:pt idx="22">
                  <c:v>8.945754152677371E-3</c:v>
                </c:pt>
                <c:pt idx="23">
                  <c:v>8.9459480001442028E-3</c:v>
                </c:pt>
                <c:pt idx="24">
                  <c:v>8.9459480001442028E-3</c:v>
                </c:pt>
                <c:pt idx="25">
                  <c:v>8.9593234753555864E-3</c:v>
                </c:pt>
                <c:pt idx="26">
                  <c:v>8.9639758145595473E-3</c:v>
                </c:pt>
                <c:pt idx="27">
                  <c:v>8.9639758145595473E-3</c:v>
                </c:pt>
                <c:pt idx="28">
                  <c:v>8.9641696620263792E-3</c:v>
                </c:pt>
                <c:pt idx="29">
                  <c:v>8.9775451372377628E-3</c:v>
                </c:pt>
                <c:pt idx="30">
                  <c:v>9.0124376812674607E-3</c:v>
                </c:pt>
                <c:pt idx="31">
                  <c:v>9.0124376812674607E-3</c:v>
                </c:pt>
                <c:pt idx="32">
                  <c:v>9.0126315287342926E-3</c:v>
                </c:pt>
                <c:pt idx="33">
                  <c:v>9.016896173004588E-3</c:v>
                </c:pt>
                <c:pt idx="34">
                  <c:v>9.396255665594138E-3</c:v>
                </c:pt>
                <c:pt idx="35">
                  <c:v>9.396255665594138E-3</c:v>
                </c:pt>
                <c:pt idx="36">
                  <c:v>9.4127327002748278E-3</c:v>
                </c:pt>
                <c:pt idx="37">
                  <c:v>9.4485944816386832E-3</c:v>
                </c:pt>
                <c:pt idx="38">
                  <c:v>9.4534406683094742E-3</c:v>
                </c:pt>
                <c:pt idx="39">
                  <c:v>9.453634515776306E-3</c:v>
                </c:pt>
                <c:pt idx="40">
                  <c:v>9.4623576517837323E-3</c:v>
                </c:pt>
                <c:pt idx="41">
                  <c:v>9.4625514992505624E-3</c:v>
                </c:pt>
                <c:pt idx="42">
                  <c:v>9.8345447881005091E-3</c:v>
                </c:pt>
                <c:pt idx="43">
                  <c:v>9.8347386355673409E-3</c:v>
                </c:pt>
                <c:pt idx="44">
                  <c:v>9.8349324830341728E-3</c:v>
                </c:pt>
                <c:pt idx="45">
                  <c:v>9.8409417545059531E-3</c:v>
                </c:pt>
                <c:pt idx="46">
                  <c:v>9.9479455561970256E-3</c:v>
                </c:pt>
                <c:pt idx="47">
                  <c:v>1.0042736967477706E-2</c:v>
                </c:pt>
                <c:pt idx="48">
                  <c:v>1.0065417121097009E-2</c:v>
                </c:pt>
                <c:pt idx="49">
                  <c:v>1.0065417121097009E-2</c:v>
                </c:pt>
                <c:pt idx="50">
                  <c:v>1.0065417121097009E-2</c:v>
                </c:pt>
                <c:pt idx="51">
                  <c:v>1.0288341707953412E-2</c:v>
                </c:pt>
                <c:pt idx="52">
                  <c:v>1.0288341707953412E-2</c:v>
                </c:pt>
                <c:pt idx="53">
                  <c:v>1.0639593317852372E-2</c:v>
                </c:pt>
                <c:pt idx="54">
                  <c:v>1.0639787165319202E-2</c:v>
                </c:pt>
                <c:pt idx="55">
                  <c:v>1.0959441638124602E-2</c:v>
                </c:pt>
                <c:pt idx="56">
                  <c:v>1.0959635485591434E-2</c:v>
                </c:pt>
                <c:pt idx="57">
                  <c:v>1.106702698221617E-2</c:v>
                </c:pt>
                <c:pt idx="58">
                  <c:v>1.1121498120395866E-2</c:v>
                </c:pt>
                <c:pt idx="59">
                  <c:v>1.1121498120395866E-2</c:v>
                </c:pt>
                <c:pt idx="60">
                  <c:v>1.1121691967862697E-2</c:v>
                </c:pt>
                <c:pt idx="61">
                  <c:v>1.1121691967862697E-2</c:v>
                </c:pt>
                <c:pt idx="62">
                  <c:v>1.1160655308695861E-2</c:v>
                </c:pt>
                <c:pt idx="63">
                  <c:v>1.1160849156162691E-2</c:v>
                </c:pt>
                <c:pt idx="64">
                  <c:v>1.1161043003629523E-2</c:v>
                </c:pt>
                <c:pt idx="65">
                  <c:v>1.1161236851096355E-2</c:v>
                </c:pt>
                <c:pt idx="66">
                  <c:v>1.1176163106042393E-2</c:v>
                </c:pt>
                <c:pt idx="67">
                  <c:v>1.1176163106042393E-2</c:v>
                </c:pt>
                <c:pt idx="68">
                  <c:v>1.1177326190843382E-2</c:v>
                </c:pt>
                <c:pt idx="69">
                  <c:v>1.1475851289764132E-2</c:v>
                </c:pt>
                <c:pt idx="70">
                  <c:v>1.1476045137230962E-2</c:v>
                </c:pt>
                <c:pt idx="71">
                  <c:v>1.1476238984697794E-2</c:v>
                </c:pt>
                <c:pt idx="72">
                  <c:v>1.1644304738440839E-2</c:v>
                </c:pt>
                <c:pt idx="73">
                  <c:v>1.1644304738440839E-2</c:v>
                </c:pt>
                <c:pt idx="74">
                  <c:v>1.1644498585907671E-2</c:v>
                </c:pt>
                <c:pt idx="75">
                  <c:v>1.1644498585907671E-2</c:v>
                </c:pt>
                <c:pt idx="76">
                  <c:v>1.164663090804282E-2</c:v>
                </c:pt>
                <c:pt idx="77">
                  <c:v>1.164682475550965E-2</c:v>
                </c:pt>
                <c:pt idx="78">
                  <c:v>1.16526401795146E-2</c:v>
                </c:pt>
                <c:pt idx="79">
                  <c:v>1.172882223397944E-2</c:v>
                </c:pt>
                <c:pt idx="80">
                  <c:v>1.1729016081446272E-2</c:v>
                </c:pt>
                <c:pt idx="81">
                  <c:v>1.1729209928913104E-2</c:v>
                </c:pt>
                <c:pt idx="82">
                  <c:v>1.2094806251357604E-2</c:v>
                </c:pt>
                <c:pt idx="83">
                  <c:v>1.219735156131155E-2</c:v>
                </c:pt>
                <c:pt idx="84">
                  <c:v>1.2200065425847194E-2</c:v>
                </c:pt>
                <c:pt idx="85">
                  <c:v>1.2200259273314026E-2</c:v>
                </c:pt>
                <c:pt idx="86">
                  <c:v>1.2235345664810555E-2</c:v>
                </c:pt>
                <c:pt idx="87">
                  <c:v>1.2294081447260546E-2</c:v>
                </c:pt>
                <c:pt idx="88">
                  <c:v>1.2294275294727378E-2</c:v>
                </c:pt>
                <c:pt idx="89">
                  <c:v>1.229446914219421E-2</c:v>
                </c:pt>
                <c:pt idx="90">
                  <c:v>1.2295632226995199E-2</c:v>
                </c:pt>
                <c:pt idx="91">
                  <c:v>1.2295826074462031E-2</c:v>
                </c:pt>
                <c:pt idx="92">
                  <c:v>1.4504524111541907E-2</c:v>
                </c:pt>
                <c:pt idx="93">
                  <c:v>1.4504717959008739E-2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AA-41E1-B1CF-19F6264B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52">
                  <c:v>1.7140000003564637E-2</c:v>
                </c:pt>
                <c:pt idx="60">
                  <c:v>-1.2057500003720634E-2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AA-41E1-B1CF-19F6264B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8160"/>
        <c:axId val="1"/>
      </c:scatterChart>
      <c:valAx>
        <c:axId val="69710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Cam - O-C Diagr.</a:t>
            </a:r>
          </a:p>
        </c:rich>
      </c:tx>
      <c:layout>
        <c:manualLayout>
          <c:xMode val="edge"/>
          <c:yMode val="edge"/>
          <c:x val="0.3798805104316915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D-4D3F-9308-DC51DF7160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D-4D3F-9308-DC51DF7160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2.3550000041723251E-3</c:v>
                </c:pt>
                <c:pt idx="3">
                  <c:v>3.1125000023166649E-3</c:v>
                </c:pt>
                <c:pt idx="4">
                  <c:v>3.5700000080396421E-3</c:v>
                </c:pt>
                <c:pt idx="5">
                  <c:v>4.172500004642643E-3</c:v>
                </c:pt>
                <c:pt idx="6">
                  <c:v>2.3300000029848889E-3</c:v>
                </c:pt>
                <c:pt idx="18">
                  <c:v>6.3050000026123598E-3</c:v>
                </c:pt>
                <c:pt idx="19">
                  <c:v>5.3625000073225237E-3</c:v>
                </c:pt>
                <c:pt idx="20">
                  <c:v>6.0200000007171184E-3</c:v>
                </c:pt>
                <c:pt idx="38">
                  <c:v>7.6975000047241338E-3</c:v>
                </c:pt>
                <c:pt idx="39">
                  <c:v>8.0549999984214082E-3</c:v>
                </c:pt>
                <c:pt idx="40">
                  <c:v>6.3424999971175566E-3</c:v>
                </c:pt>
                <c:pt idx="41">
                  <c:v>6.7000000053667463E-3</c:v>
                </c:pt>
                <c:pt idx="55">
                  <c:v>1.1514999998325948E-2</c:v>
                </c:pt>
                <c:pt idx="56">
                  <c:v>9.3725000042468309E-3</c:v>
                </c:pt>
                <c:pt idx="57">
                  <c:v>1.0927499999525025E-2</c:v>
                </c:pt>
                <c:pt idx="58">
                  <c:v>-1.2714999997115228E-2</c:v>
                </c:pt>
                <c:pt idx="59">
                  <c:v>1.3185000003431924E-2</c:v>
                </c:pt>
                <c:pt idx="61">
                  <c:v>1.254250000056345E-2</c:v>
                </c:pt>
                <c:pt idx="62">
                  <c:v>1.2800000004062895E-2</c:v>
                </c:pt>
                <c:pt idx="63">
                  <c:v>1.1757500004023314E-2</c:v>
                </c:pt>
                <c:pt idx="64">
                  <c:v>1.3514999998733401E-2</c:v>
                </c:pt>
                <c:pt idx="65">
                  <c:v>1.0572500003036112E-2</c:v>
                </c:pt>
                <c:pt idx="68">
                  <c:v>1.2445000007573981E-2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D-4D3F-9308-DC51DF7160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5.7600000000093132E-3</c:v>
                </c:pt>
                <c:pt idx="7">
                  <c:v>4.3300000033923425E-3</c:v>
                </c:pt>
                <c:pt idx="8">
                  <c:v>3.637500005424954E-3</c:v>
                </c:pt>
                <c:pt idx="9">
                  <c:v>5.6249999979627319E-3</c:v>
                </c:pt>
                <c:pt idx="10">
                  <c:v>5.1825000045937486E-3</c:v>
                </c:pt>
                <c:pt idx="11">
                  <c:v>8.1275000047753565E-3</c:v>
                </c:pt>
                <c:pt idx="12">
                  <c:v>6.0475000063888729E-3</c:v>
                </c:pt>
                <c:pt idx="13">
                  <c:v>5.2400000058696605E-3</c:v>
                </c:pt>
                <c:pt idx="14">
                  <c:v>5.5999999967752956E-3</c:v>
                </c:pt>
                <c:pt idx="15">
                  <c:v>5.517500001587905E-3</c:v>
                </c:pt>
                <c:pt idx="16">
                  <c:v>5.9500000061234459E-3</c:v>
                </c:pt>
                <c:pt idx="17">
                  <c:v>5.3675000017392449E-3</c:v>
                </c:pt>
                <c:pt idx="21">
                  <c:v>5.6049999984679744E-3</c:v>
                </c:pt>
                <c:pt idx="22">
                  <c:v>5.6550000008428469E-3</c:v>
                </c:pt>
                <c:pt idx="23">
                  <c:v>5.8625000019674189E-3</c:v>
                </c:pt>
                <c:pt idx="24">
                  <c:v>5.9025000009569339E-3</c:v>
                </c:pt>
                <c:pt idx="25">
                  <c:v>5.9299999993527308E-3</c:v>
                </c:pt>
                <c:pt idx="26">
                  <c:v>6.6800000058719888E-3</c:v>
                </c:pt>
                <c:pt idx="27">
                  <c:v>7.0800000030430965E-3</c:v>
                </c:pt>
                <c:pt idx="28">
                  <c:v>5.1475000000209548E-3</c:v>
                </c:pt>
                <c:pt idx="29">
                  <c:v>5.9250000049360096E-3</c:v>
                </c:pt>
                <c:pt idx="30">
                  <c:v>6.3550000049872324E-3</c:v>
                </c:pt>
                <c:pt idx="31">
                  <c:v>6.7450000060489401E-3</c:v>
                </c:pt>
                <c:pt idx="32">
                  <c:v>6.0725000003003515E-3</c:v>
                </c:pt>
                <c:pt idx="33">
                  <c:v>6.437500000174623E-3</c:v>
                </c:pt>
                <c:pt idx="34">
                  <c:v>8.0729686669656076E-3</c:v>
                </c:pt>
                <c:pt idx="35">
                  <c:v>8.0750000051921234E-3</c:v>
                </c:pt>
                <c:pt idx="36">
                  <c:v>7.9225000008591451E-3</c:v>
                </c:pt>
                <c:pt idx="37">
                  <c:v>8.3099999974365346E-3</c:v>
                </c:pt>
                <c:pt idx="42">
                  <c:v>8.2425000000512227E-3</c:v>
                </c:pt>
                <c:pt idx="43">
                  <c:v>1.0000000002037268E-2</c:v>
                </c:pt>
                <c:pt idx="44">
                  <c:v>7.9575000054319389E-3</c:v>
                </c:pt>
                <c:pt idx="45">
                  <c:v>9.8400000060792081E-3</c:v>
                </c:pt>
                <c:pt idx="46">
                  <c:v>1.1279999998805579E-2</c:v>
                </c:pt>
                <c:pt idx="47">
                  <c:v>1.1097500006144401E-2</c:v>
                </c:pt>
                <c:pt idx="48">
                  <c:v>9.4650000028195791E-3</c:v>
                </c:pt>
                <c:pt idx="49">
                  <c:v>1.0475000002770685E-2</c:v>
                </c:pt>
                <c:pt idx="50">
                  <c:v>1.0475000002770685E-2</c:v>
                </c:pt>
                <c:pt idx="51">
                  <c:v>1.2340000008407515E-2</c:v>
                </c:pt>
                <c:pt idx="53">
                  <c:v>1.2410000003001187E-2</c:v>
                </c:pt>
                <c:pt idx="54">
                  <c:v>1.0737500007962808E-2</c:v>
                </c:pt>
                <c:pt idx="66">
                  <c:v>1.2080000000423752E-2</c:v>
                </c:pt>
                <c:pt idx="67">
                  <c:v>1.2099999999918509E-2</c:v>
                </c:pt>
                <c:pt idx="69">
                  <c:v>1.3995000001159497E-2</c:v>
                </c:pt>
                <c:pt idx="70">
                  <c:v>1.1452500009909272E-2</c:v>
                </c:pt>
                <c:pt idx="71">
                  <c:v>1.4010000006237533E-2</c:v>
                </c:pt>
                <c:pt idx="72">
                  <c:v>1.0642500004905742E-2</c:v>
                </c:pt>
                <c:pt idx="73">
                  <c:v>1.0942500004603062E-2</c:v>
                </c:pt>
                <c:pt idx="74">
                  <c:v>1.269000000320375E-2</c:v>
                </c:pt>
                <c:pt idx="75">
                  <c:v>1.2770000008458737E-2</c:v>
                </c:pt>
                <c:pt idx="76">
                  <c:v>1.2352500001725275E-2</c:v>
                </c:pt>
                <c:pt idx="77">
                  <c:v>1.3010000002395827E-2</c:v>
                </c:pt>
                <c:pt idx="78">
                  <c:v>1.3535000005504116E-2</c:v>
                </c:pt>
                <c:pt idx="79">
                  <c:v>1.1932499997783452E-2</c:v>
                </c:pt>
                <c:pt idx="80">
                  <c:v>1.329000000259839E-2</c:v>
                </c:pt>
                <c:pt idx="81">
                  <c:v>1.434750000044005E-2</c:v>
                </c:pt>
                <c:pt idx="82">
                  <c:v>1.239250000071479E-2</c:v>
                </c:pt>
                <c:pt idx="83">
                  <c:v>1.2519999982032459E-2</c:v>
                </c:pt>
                <c:pt idx="84">
                  <c:v>1.2044999915815424E-2</c:v>
                </c:pt>
                <c:pt idx="85">
                  <c:v>1.1932500041439198E-2</c:v>
                </c:pt>
                <c:pt idx="86">
                  <c:v>1.2399999854096677E-2</c:v>
                </c:pt>
                <c:pt idx="87">
                  <c:v>1.1502500005008187E-2</c:v>
                </c:pt>
                <c:pt idx="88">
                  <c:v>1.2459999998100102E-2</c:v>
                </c:pt>
                <c:pt idx="89">
                  <c:v>1.0017500004323665E-2</c:v>
                </c:pt>
                <c:pt idx="90">
                  <c:v>1.0262499999953434E-2</c:v>
                </c:pt>
                <c:pt idx="91">
                  <c:v>1.2520000003860332E-2</c:v>
                </c:pt>
                <c:pt idx="92">
                  <c:v>1.5175000007729977E-2</c:v>
                </c:pt>
                <c:pt idx="93">
                  <c:v>1.4132500000414439E-2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D-4D3F-9308-DC51DF7160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D-4D3F-9308-DC51DF7160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D-4D3F-9308-DC51DF7160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3">
                  <c:v>5.2400000058696605E-3</c:v>
                </c:pt>
                <c:pt idx="25">
                  <c:v>5.9299999993527308E-3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D-4D3F-9308-DC51DF7160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2.8252142349346979E-3</c:v>
                </c:pt>
                <c:pt idx="1">
                  <c:v>7.8280296589260494E-3</c:v>
                </c:pt>
                <c:pt idx="2">
                  <c:v>7.8563313890834697E-3</c:v>
                </c:pt>
                <c:pt idx="3">
                  <c:v>7.8565252365503015E-3</c:v>
                </c:pt>
                <c:pt idx="4">
                  <c:v>7.8567190840171334E-3</c:v>
                </c:pt>
                <c:pt idx="5">
                  <c:v>7.9123533069978182E-3</c:v>
                </c:pt>
                <c:pt idx="6">
                  <c:v>7.9125471544646501E-3</c:v>
                </c:pt>
                <c:pt idx="7">
                  <c:v>8.385534973533889E-3</c:v>
                </c:pt>
                <c:pt idx="8">
                  <c:v>8.4128674663571518E-3</c:v>
                </c:pt>
                <c:pt idx="9">
                  <c:v>8.8403011307209498E-3</c:v>
                </c:pt>
                <c:pt idx="10">
                  <c:v>8.8404949781877816E-3</c:v>
                </c:pt>
                <c:pt idx="11">
                  <c:v>8.8881814550283694E-3</c:v>
                </c:pt>
                <c:pt idx="12">
                  <c:v>8.8912830144976755E-3</c:v>
                </c:pt>
                <c:pt idx="13">
                  <c:v>8.9259817110605415E-3</c:v>
                </c:pt>
                <c:pt idx="14">
                  <c:v>8.9352863894684616E-3</c:v>
                </c:pt>
                <c:pt idx="15">
                  <c:v>8.9354802369352934E-3</c:v>
                </c:pt>
                <c:pt idx="16">
                  <c:v>8.9368371692031146E-3</c:v>
                </c:pt>
                <c:pt idx="17">
                  <c:v>8.9370310166699465E-3</c:v>
                </c:pt>
                <c:pt idx="18">
                  <c:v>8.938000254004104E-3</c:v>
                </c:pt>
                <c:pt idx="19">
                  <c:v>8.9381941014709358E-3</c:v>
                </c:pt>
                <c:pt idx="20">
                  <c:v>8.9383879489377677E-3</c:v>
                </c:pt>
                <c:pt idx="21">
                  <c:v>8.945754152677371E-3</c:v>
                </c:pt>
                <c:pt idx="22">
                  <c:v>8.945754152677371E-3</c:v>
                </c:pt>
                <c:pt idx="23">
                  <c:v>8.9459480001442028E-3</c:v>
                </c:pt>
                <c:pt idx="24">
                  <c:v>8.9459480001442028E-3</c:v>
                </c:pt>
                <c:pt idx="25">
                  <c:v>8.9593234753555864E-3</c:v>
                </c:pt>
                <c:pt idx="26">
                  <c:v>8.9639758145595473E-3</c:v>
                </c:pt>
                <c:pt idx="27">
                  <c:v>8.9639758145595473E-3</c:v>
                </c:pt>
                <c:pt idx="28">
                  <c:v>8.9641696620263792E-3</c:v>
                </c:pt>
                <c:pt idx="29">
                  <c:v>8.9775451372377628E-3</c:v>
                </c:pt>
                <c:pt idx="30">
                  <c:v>9.0124376812674607E-3</c:v>
                </c:pt>
                <c:pt idx="31">
                  <c:v>9.0124376812674607E-3</c:v>
                </c:pt>
                <c:pt idx="32">
                  <c:v>9.0126315287342926E-3</c:v>
                </c:pt>
                <c:pt idx="33">
                  <c:v>9.016896173004588E-3</c:v>
                </c:pt>
                <c:pt idx="34">
                  <c:v>9.396255665594138E-3</c:v>
                </c:pt>
                <c:pt idx="35">
                  <c:v>9.396255665594138E-3</c:v>
                </c:pt>
                <c:pt idx="36">
                  <c:v>9.4127327002748278E-3</c:v>
                </c:pt>
                <c:pt idx="37">
                  <c:v>9.4485944816386832E-3</c:v>
                </c:pt>
                <c:pt idx="38">
                  <c:v>9.4534406683094742E-3</c:v>
                </c:pt>
                <c:pt idx="39">
                  <c:v>9.453634515776306E-3</c:v>
                </c:pt>
                <c:pt idx="40">
                  <c:v>9.4623576517837323E-3</c:v>
                </c:pt>
                <c:pt idx="41">
                  <c:v>9.4625514992505624E-3</c:v>
                </c:pt>
                <c:pt idx="42">
                  <c:v>9.8345447881005091E-3</c:v>
                </c:pt>
                <c:pt idx="43">
                  <c:v>9.8347386355673409E-3</c:v>
                </c:pt>
                <c:pt idx="44">
                  <c:v>9.8349324830341728E-3</c:v>
                </c:pt>
                <c:pt idx="45">
                  <c:v>9.8409417545059531E-3</c:v>
                </c:pt>
                <c:pt idx="46">
                  <c:v>9.9479455561970256E-3</c:v>
                </c:pt>
                <c:pt idx="47">
                  <c:v>1.0042736967477706E-2</c:v>
                </c:pt>
                <c:pt idx="48">
                  <c:v>1.0065417121097009E-2</c:v>
                </c:pt>
                <c:pt idx="49">
                  <c:v>1.0065417121097009E-2</c:v>
                </c:pt>
                <c:pt idx="50">
                  <c:v>1.0065417121097009E-2</c:v>
                </c:pt>
                <c:pt idx="51">
                  <c:v>1.0288341707953412E-2</c:v>
                </c:pt>
                <c:pt idx="52">
                  <c:v>1.0288341707953412E-2</c:v>
                </c:pt>
                <c:pt idx="53">
                  <c:v>1.0639593317852372E-2</c:v>
                </c:pt>
                <c:pt idx="54">
                  <c:v>1.0639787165319202E-2</c:v>
                </c:pt>
                <c:pt idx="55">
                  <c:v>1.0959441638124602E-2</c:v>
                </c:pt>
                <c:pt idx="56">
                  <c:v>1.0959635485591434E-2</c:v>
                </c:pt>
                <c:pt idx="57">
                  <c:v>1.106702698221617E-2</c:v>
                </c:pt>
                <c:pt idx="58">
                  <c:v>1.1121498120395866E-2</c:v>
                </c:pt>
                <c:pt idx="59">
                  <c:v>1.1121498120395866E-2</c:v>
                </c:pt>
                <c:pt idx="60">
                  <c:v>1.1121691967862697E-2</c:v>
                </c:pt>
                <c:pt idx="61">
                  <c:v>1.1121691967862697E-2</c:v>
                </c:pt>
                <c:pt idx="62">
                  <c:v>1.1160655308695861E-2</c:v>
                </c:pt>
                <c:pt idx="63">
                  <c:v>1.1160849156162691E-2</c:v>
                </c:pt>
                <c:pt idx="64">
                  <c:v>1.1161043003629523E-2</c:v>
                </c:pt>
                <c:pt idx="65">
                  <c:v>1.1161236851096355E-2</c:v>
                </c:pt>
                <c:pt idx="66">
                  <c:v>1.1176163106042393E-2</c:v>
                </c:pt>
                <c:pt idx="67">
                  <c:v>1.1176163106042393E-2</c:v>
                </c:pt>
                <c:pt idx="68">
                  <c:v>1.1177326190843382E-2</c:v>
                </c:pt>
                <c:pt idx="69">
                  <c:v>1.1475851289764132E-2</c:v>
                </c:pt>
                <c:pt idx="70">
                  <c:v>1.1476045137230962E-2</c:v>
                </c:pt>
                <c:pt idx="71">
                  <c:v>1.1476238984697794E-2</c:v>
                </c:pt>
                <c:pt idx="72">
                  <c:v>1.1644304738440839E-2</c:v>
                </c:pt>
                <c:pt idx="73">
                  <c:v>1.1644304738440839E-2</c:v>
                </c:pt>
                <c:pt idx="74">
                  <c:v>1.1644498585907671E-2</c:v>
                </c:pt>
                <c:pt idx="75">
                  <c:v>1.1644498585907671E-2</c:v>
                </c:pt>
                <c:pt idx="76">
                  <c:v>1.164663090804282E-2</c:v>
                </c:pt>
                <c:pt idx="77">
                  <c:v>1.164682475550965E-2</c:v>
                </c:pt>
                <c:pt idx="78">
                  <c:v>1.16526401795146E-2</c:v>
                </c:pt>
                <c:pt idx="79">
                  <c:v>1.172882223397944E-2</c:v>
                </c:pt>
                <c:pt idx="80">
                  <c:v>1.1729016081446272E-2</c:v>
                </c:pt>
                <c:pt idx="81">
                  <c:v>1.1729209928913104E-2</c:v>
                </c:pt>
                <c:pt idx="82">
                  <c:v>1.2094806251357604E-2</c:v>
                </c:pt>
                <c:pt idx="83">
                  <c:v>1.219735156131155E-2</c:v>
                </c:pt>
                <c:pt idx="84">
                  <c:v>1.2200065425847194E-2</c:v>
                </c:pt>
                <c:pt idx="85">
                  <c:v>1.2200259273314026E-2</c:v>
                </c:pt>
                <c:pt idx="86">
                  <c:v>1.2235345664810555E-2</c:v>
                </c:pt>
                <c:pt idx="87">
                  <c:v>1.2294081447260546E-2</c:v>
                </c:pt>
                <c:pt idx="88">
                  <c:v>1.2294275294727378E-2</c:v>
                </c:pt>
                <c:pt idx="89">
                  <c:v>1.229446914219421E-2</c:v>
                </c:pt>
                <c:pt idx="90">
                  <c:v>1.2295632226995199E-2</c:v>
                </c:pt>
                <c:pt idx="91">
                  <c:v>1.2295826074462031E-2</c:v>
                </c:pt>
                <c:pt idx="92">
                  <c:v>1.4504524111541907E-2</c:v>
                </c:pt>
                <c:pt idx="93">
                  <c:v>1.4504717959008739E-2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D-4D3F-9308-DC51DF716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3736"/>
        <c:axId val="1"/>
      </c:scatterChart>
      <c:valAx>
        <c:axId val="6971137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7570720326625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0</xdr:row>
      <xdr:rowOff>0</xdr:rowOff>
    </xdr:from>
    <xdr:to>
      <xdr:col>27</xdr:col>
      <xdr:colOff>371475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E3A0724-4507-625D-108E-A9B284440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18</xdr:col>
      <xdr:colOff>9525</xdr:colOff>
      <xdr:row>18</xdr:row>
      <xdr:rowOff>161925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4F2D576-779F-4DAD-EED9-A619CDAF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80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www.bav-astro.de/sfs/BAVM_link.php?BAVMnr=231" TargetMode="External"/><Relationship Id="rId42" Type="http://schemas.openxmlformats.org/officeDocument/2006/relationships/hyperlink" Target="http://www.konkoly.hu/cgi-bin/IBVS?6042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konkoly.hu/cgi-bin/IBVS?5980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solj.cetus-net.org/vsoljno55.pdf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0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960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konkoly.hu/cgi-bin/IBVS?6050" TargetMode="External"/><Relationship Id="rId37" Type="http://schemas.openxmlformats.org/officeDocument/2006/relationships/hyperlink" Target="http://www.bav-astro.de/sfs/BAVM_link.php?BAVMnr=228" TargetMode="External"/><Relationship Id="rId40" Type="http://schemas.openxmlformats.org/officeDocument/2006/relationships/hyperlink" Target="http://vsolj.cetus-net.org/vsoljno55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14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www.bav-astro.de/sfs/BAVM_link.php?BAVMnr=228" TargetMode="External"/><Relationship Id="rId49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960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www.konkoly.hu/cgi-bin/IBVS?6018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1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5966" TargetMode="External"/><Relationship Id="rId5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938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 ht="12.95" customHeight="1">
      <c r="A2" t="s">
        <v>27</v>
      </c>
      <c r="B2" t="s">
        <v>38</v>
      </c>
      <c r="C2" s="3"/>
      <c r="D2" s="3"/>
    </row>
    <row r="3" spans="1:6" ht="12.95" customHeight="1" thickBot="1"/>
    <row r="4" spans="1:6" ht="12.95" customHeight="1" thickTop="1" thickBot="1">
      <c r="A4" s="5" t="s">
        <v>3</v>
      </c>
      <c r="C4" s="8">
        <v>51589.756999999998</v>
      </c>
      <c r="D4" s="9">
        <v>0.25588499999999997</v>
      </c>
    </row>
    <row r="5" spans="1:6" ht="12.95" customHeight="1" thickTop="1">
      <c r="A5" s="11" t="s">
        <v>32</v>
      </c>
      <c r="B5" s="12"/>
      <c r="C5" s="13">
        <v>-9.5</v>
      </c>
      <c r="D5" s="12" t="s">
        <v>33</v>
      </c>
      <c r="E5" s="12"/>
    </row>
    <row r="6" spans="1:6" ht="12.95" customHeight="1">
      <c r="A6" s="5" t="s">
        <v>4</v>
      </c>
    </row>
    <row r="7" spans="1:6" ht="12.95" customHeight="1">
      <c r="A7" t="s">
        <v>5</v>
      </c>
      <c r="C7">
        <f>+C4</f>
        <v>51589.756999999998</v>
      </c>
    </row>
    <row r="8" spans="1:6" ht="12.95" customHeight="1">
      <c r="A8" t="s">
        <v>6</v>
      </c>
      <c r="C8">
        <f>+D4</f>
        <v>0.25588499999999997</v>
      </c>
      <c r="D8" s="32" t="s">
        <v>50</v>
      </c>
    </row>
    <row r="9" spans="1:6" ht="12.95" customHeight="1">
      <c r="A9" s="26" t="s">
        <v>37</v>
      </c>
      <c r="B9" s="27">
        <v>65</v>
      </c>
      <c r="C9" s="24" t="str">
        <f>"F"&amp;B9</f>
        <v>F65</v>
      </c>
      <c r="D9" s="25" t="str">
        <f>"G"&amp;B9</f>
        <v>G65</v>
      </c>
    </row>
    <row r="10" spans="1:6" ht="12.95" customHeight="1" thickBot="1">
      <c r="A10" s="12"/>
      <c r="B10" s="12"/>
      <c r="C10" s="4" t="s">
        <v>23</v>
      </c>
      <c r="D10" s="4" t="s">
        <v>24</v>
      </c>
      <c r="E10" s="12"/>
    </row>
    <row r="11" spans="1:6" ht="12.95" customHeight="1">
      <c r="A11" s="12" t="s">
        <v>19</v>
      </c>
      <c r="B11" s="12"/>
      <c r="C11" s="23">
        <f ca="1">INTERCEPT(INDIRECT($D$9):G990,INDIRECT($C$9):F990)</f>
        <v>2.8252142349346979E-3</v>
      </c>
      <c r="D11" s="3"/>
      <c r="E11" s="12"/>
    </row>
    <row r="12" spans="1:6" ht="12.95" customHeight="1">
      <c r="A12" s="12" t="s">
        <v>20</v>
      </c>
      <c r="B12" s="12"/>
      <c r="C12" s="23">
        <f ca="1">SLOPE(INDIRECT($D$9):G990,INDIRECT($C$9):F990)</f>
        <v>3.8769493366330986E-7</v>
      </c>
      <c r="D12" s="3"/>
      <c r="E12" s="12"/>
    </row>
    <row r="13" spans="1:6" ht="12.95" customHeight="1">
      <c r="A13" s="12" t="s">
        <v>22</v>
      </c>
      <c r="B13" s="12"/>
      <c r="C13" s="3" t="s">
        <v>17</v>
      </c>
    </row>
    <row r="14" spans="1:6" ht="12.95" customHeight="1">
      <c r="A14" s="12"/>
      <c r="B14" s="12"/>
      <c r="C14" s="12"/>
    </row>
    <row r="15" spans="1:6" ht="12.95" customHeight="1">
      <c r="A15" s="14" t="s">
        <v>21</v>
      </c>
      <c r="B15" s="12"/>
      <c r="C15" s="15">
        <f ca="1">(C7+C11)+(C8+C12)*INT(MAX(F21:F3531))</f>
        <v>59298.30712952411</v>
      </c>
      <c r="E15" s="16" t="s">
        <v>47</v>
      </c>
      <c r="F15" s="13">
        <v>1</v>
      </c>
    </row>
    <row r="16" spans="1:6" ht="12.95" customHeight="1">
      <c r="A16" s="18" t="s">
        <v>7</v>
      </c>
      <c r="B16" s="12"/>
      <c r="C16" s="19">
        <f ca="1">+C8+C12</f>
        <v>0.25588538769493363</v>
      </c>
      <c r="E16" s="16" t="s">
        <v>34</v>
      </c>
      <c r="F16" s="17">
        <f ca="1">NOW()+15018.5+$C$5/24</f>
        <v>60324.791930324071</v>
      </c>
    </row>
    <row r="17" spans="1:22" ht="12.95" customHeight="1" thickBot="1">
      <c r="A17" s="16" t="s">
        <v>31</v>
      </c>
      <c r="B17" s="12"/>
      <c r="C17" s="12">
        <f>COUNT(C21:C2189)</f>
        <v>94</v>
      </c>
      <c r="E17" s="16" t="s">
        <v>48</v>
      </c>
      <c r="F17" s="17">
        <f ca="1">ROUND(2*(F16-$C$7)/$C$8,0)/2+F15</f>
        <v>34137.5</v>
      </c>
    </row>
    <row r="18" spans="1:22" ht="12.95" customHeight="1" thickTop="1" thickBot="1">
      <c r="A18" s="18" t="s">
        <v>8</v>
      </c>
      <c r="B18" s="12"/>
      <c r="C18" s="21">
        <f ca="1">+C15</f>
        <v>59298.30712952411</v>
      </c>
      <c r="D18" s="22">
        <f ca="1">+C16</f>
        <v>0.25588538769493363</v>
      </c>
      <c r="E18" s="16" t="s">
        <v>35</v>
      </c>
      <c r="F18" s="25">
        <f ca="1">ROUND(2*(F16-$C$15)/$C$16,0)/2+F15</f>
        <v>4012.5</v>
      </c>
    </row>
    <row r="19" spans="1:22" ht="12.95" customHeight="1" thickTop="1">
      <c r="E19" s="16" t="s">
        <v>36</v>
      </c>
      <c r="F19" s="20">
        <f ca="1">+$C$15+$C$16*F18-15018.5-$C$5/24</f>
        <v>45306.943080983365</v>
      </c>
    </row>
    <row r="20" spans="1:22" ht="12.95" customHeight="1" thickBot="1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5" t="s">
        <v>14</v>
      </c>
      <c r="H20" s="7" t="s">
        <v>70</v>
      </c>
      <c r="I20" s="7" t="s">
        <v>73</v>
      </c>
      <c r="J20" s="7" t="s">
        <v>67</v>
      </c>
      <c r="K20" s="7" t="s">
        <v>65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42" t="s">
        <v>296</v>
      </c>
    </row>
    <row r="21" spans="1:22" ht="12.95" customHeight="1">
      <c r="A21" t="s">
        <v>15</v>
      </c>
      <c r="C21" s="10">
        <v>51589.756999999998</v>
      </c>
      <c r="D21" s="10" t="s">
        <v>17</v>
      </c>
      <c r="E21">
        <f t="shared" ref="E21:E52" si="0">+(C21-C$7)/C$8</f>
        <v>0</v>
      </c>
      <c r="F21">
        <f t="shared" ref="F21:F52" si="1">ROUND(2*E21,0)/2</f>
        <v>0</v>
      </c>
      <c r="G21" s="10">
        <f t="shared" ref="G21:G52" si="2">+C21-(C$7+F21*C$8)</f>
        <v>0</v>
      </c>
      <c r="I21">
        <f>+G21</f>
        <v>0</v>
      </c>
      <c r="K21" s="46"/>
      <c r="O21">
        <f t="shared" ref="O21:O52" ca="1" si="3">+C$11+C$12*$F21</f>
        <v>2.8252142349346979E-3</v>
      </c>
      <c r="Q21" s="2">
        <f t="shared" ref="Q21:Q52" si="4">+C21-15018.5</f>
        <v>36571.256999999998</v>
      </c>
      <c r="T21" s="43"/>
      <c r="U21" s="43"/>
    </row>
    <row r="22" spans="1:22" ht="12.95" customHeight="1">
      <c r="A22" s="28" t="s">
        <v>40</v>
      </c>
      <c r="B22" s="29" t="s">
        <v>41</v>
      </c>
      <c r="C22" s="28">
        <v>54891.702799999999</v>
      </c>
      <c r="D22" s="28">
        <v>8.9999999999999998E-4</v>
      </c>
      <c r="E22">
        <f t="shared" si="0"/>
        <v>12904.02251011197</v>
      </c>
      <c r="F22">
        <f t="shared" si="1"/>
        <v>12904</v>
      </c>
      <c r="G22" s="10">
        <f t="shared" si="2"/>
        <v>5.7600000000093132E-3</v>
      </c>
      <c r="K22">
        <f>+G22</f>
        <v>5.7600000000093132E-3</v>
      </c>
      <c r="O22">
        <f t="shared" ca="1" si="3"/>
        <v>7.8280296589260494E-3</v>
      </c>
      <c r="Q22" s="2">
        <f t="shared" si="4"/>
        <v>39873.202799999999</v>
      </c>
    </row>
    <row r="23" spans="1:22" ht="12.95" customHeight="1">
      <c r="A23" s="28" t="s">
        <v>51</v>
      </c>
      <c r="B23" s="29" t="s">
        <v>41</v>
      </c>
      <c r="C23" s="28">
        <v>54910.379000000001</v>
      </c>
      <c r="D23" s="83">
        <v>2.0000000000000001E-4</v>
      </c>
      <c r="E23">
        <f t="shared" si="0"/>
        <v>12977.009203353082</v>
      </c>
      <c r="F23">
        <f t="shared" si="1"/>
        <v>12977</v>
      </c>
      <c r="G23" s="10">
        <f t="shared" si="2"/>
        <v>2.3550000041723251E-3</v>
      </c>
      <c r="J23">
        <f>+G23</f>
        <v>2.3550000041723251E-3</v>
      </c>
      <c r="O23">
        <f t="shared" ca="1" si="3"/>
        <v>7.8563313890834697E-3</v>
      </c>
      <c r="Q23" s="2">
        <f t="shared" si="4"/>
        <v>39891.879000000001</v>
      </c>
    </row>
    <row r="24" spans="1:22" ht="12.95" customHeight="1">
      <c r="A24" s="28" t="s">
        <v>51</v>
      </c>
      <c r="B24" s="29" t="s">
        <v>43</v>
      </c>
      <c r="C24" s="28">
        <v>54910.507700000002</v>
      </c>
      <c r="D24" s="83">
        <v>2.0000000000000001E-4</v>
      </c>
      <c r="E24">
        <f t="shared" si="0"/>
        <v>12977.51216366729</v>
      </c>
      <c r="F24">
        <f t="shared" si="1"/>
        <v>12977.5</v>
      </c>
      <c r="G24" s="10">
        <f t="shared" si="2"/>
        <v>3.1125000023166649E-3</v>
      </c>
      <c r="J24">
        <f>+G24</f>
        <v>3.1125000023166649E-3</v>
      </c>
      <c r="O24">
        <f t="shared" ca="1" si="3"/>
        <v>7.8565252365503015E-3</v>
      </c>
      <c r="Q24" s="2">
        <f t="shared" si="4"/>
        <v>39892.007700000002</v>
      </c>
    </row>
    <row r="25" spans="1:22" ht="12.95" customHeight="1">
      <c r="A25" s="28" t="s">
        <v>51</v>
      </c>
      <c r="B25" s="29" t="s">
        <v>41</v>
      </c>
      <c r="C25" s="28">
        <v>54910.636100000003</v>
      </c>
      <c r="D25" s="83">
        <v>2.9999999999999997E-4</v>
      </c>
      <c r="E25">
        <f t="shared" si="0"/>
        <v>12978.013951579835</v>
      </c>
      <c r="F25">
        <f t="shared" si="1"/>
        <v>12978</v>
      </c>
      <c r="G25" s="10">
        <f t="shared" si="2"/>
        <v>3.5700000080396421E-3</v>
      </c>
      <c r="J25">
        <f>+G25</f>
        <v>3.5700000080396421E-3</v>
      </c>
      <c r="O25">
        <f t="shared" ca="1" si="3"/>
        <v>7.8567190840171334E-3</v>
      </c>
      <c r="Q25" s="2">
        <f t="shared" si="4"/>
        <v>39892.136100000003</v>
      </c>
    </row>
    <row r="26" spans="1:22" ht="12.95" customHeight="1">
      <c r="A26" s="28" t="s">
        <v>52</v>
      </c>
      <c r="B26" s="29" t="s">
        <v>41</v>
      </c>
      <c r="C26" s="28">
        <v>54947.356200000002</v>
      </c>
      <c r="D26" s="83">
        <v>5.9999999999999995E-4</v>
      </c>
      <c r="E26">
        <f t="shared" si="0"/>
        <v>13121.516306153173</v>
      </c>
      <c r="F26">
        <f t="shared" si="1"/>
        <v>13121.5</v>
      </c>
      <c r="G26" s="10">
        <f t="shared" si="2"/>
        <v>4.172500004642643E-3</v>
      </c>
      <c r="J26">
        <f>+G26</f>
        <v>4.172500004642643E-3</v>
      </c>
      <c r="O26">
        <f t="shared" ca="1" si="3"/>
        <v>7.9123533069978182E-3</v>
      </c>
      <c r="Q26" s="2">
        <f t="shared" si="4"/>
        <v>39928.856200000002</v>
      </c>
      <c r="T26" s="43"/>
      <c r="U26" s="43"/>
      <c r="V26" s="5"/>
    </row>
    <row r="27" spans="1:22" ht="12.95" customHeight="1">
      <c r="A27" s="28" t="s">
        <v>52</v>
      </c>
      <c r="B27" s="29" t="s">
        <v>41</v>
      </c>
      <c r="C27" s="28">
        <v>54947.482300000003</v>
      </c>
      <c r="D27" s="83">
        <v>4.0000000000000002E-4</v>
      </c>
      <c r="E27">
        <f t="shared" si="0"/>
        <v>13122.009105652953</v>
      </c>
      <c r="F27">
        <f t="shared" si="1"/>
        <v>13122</v>
      </c>
      <c r="G27" s="10">
        <f t="shared" si="2"/>
        <v>2.3300000029848889E-3</v>
      </c>
      <c r="J27">
        <f>+G27</f>
        <v>2.3300000029848889E-3</v>
      </c>
      <c r="O27">
        <f t="shared" ca="1" si="3"/>
        <v>7.9125471544646501E-3</v>
      </c>
      <c r="Q27" s="2">
        <f t="shared" si="4"/>
        <v>39928.982300000003</v>
      </c>
    </row>
    <row r="28" spans="1:22" ht="12.95" customHeight="1">
      <c r="A28" s="33" t="s">
        <v>44</v>
      </c>
      <c r="B28" s="34"/>
      <c r="C28" s="35">
        <v>55259.663999999997</v>
      </c>
      <c r="D28" s="35">
        <v>2.0000000000000001E-4</v>
      </c>
      <c r="E28">
        <f t="shared" si="0"/>
        <v>14342.016921664028</v>
      </c>
      <c r="F28">
        <f t="shared" si="1"/>
        <v>14342</v>
      </c>
      <c r="G28" s="10">
        <f t="shared" si="2"/>
        <v>4.3300000033923425E-3</v>
      </c>
      <c r="K28">
        <f t="shared" ref="K28:K38" si="5">+G28</f>
        <v>4.3300000033923425E-3</v>
      </c>
      <c r="O28">
        <f t="shared" ca="1" si="3"/>
        <v>8.385534973533889E-3</v>
      </c>
      <c r="Q28" s="2">
        <f t="shared" si="4"/>
        <v>40241.163999999997</v>
      </c>
    </row>
    <row r="29" spans="1:22" ht="12.95" customHeight="1">
      <c r="A29" s="28" t="s">
        <v>42</v>
      </c>
      <c r="B29" s="29" t="s">
        <v>43</v>
      </c>
      <c r="C29" s="28">
        <v>55277.703200000004</v>
      </c>
      <c r="D29" s="28">
        <v>2.9999999999999997E-4</v>
      </c>
      <c r="E29">
        <f t="shared" si="0"/>
        <v>14412.514215370209</v>
      </c>
      <c r="F29">
        <f t="shared" si="1"/>
        <v>14412.5</v>
      </c>
      <c r="G29" s="10">
        <f t="shared" si="2"/>
        <v>3.637500005424954E-3</v>
      </c>
      <c r="K29">
        <f t="shared" si="5"/>
        <v>3.637500005424954E-3</v>
      </c>
      <c r="O29">
        <f t="shared" ca="1" si="3"/>
        <v>8.4128674663571518E-3</v>
      </c>
      <c r="Q29" s="2">
        <f t="shared" si="4"/>
        <v>40259.203200000004</v>
      </c>
    </row>
    <row r="30" spans="1:22" ht="12.95" customHeight="1">
      <c r="A30" s="36" t="s">
        <v>45</v>
      </c>
      <c r="B30" s="37" t="s">
        <v>41</v>
      </c>
      <c r="C30" s="35">
        <v>55559.818399999996</v>
      </c>
      <c r="D30" s="35">
        <v>8.0000000000000004E-4</v>
      </c>
      <c r="E30">
        <f t="shared" si="0"/>
        <v>15515.021982531212</v>
      </c>
      <c r="F30">
        <f t="shared" si="1"/>
        <v>15515</v>
      </c>
      <c r="G30" s="10">
        <f t="shared" si="2"/>
        <v>5.6249999979627319E-3</v>
      </c>
      <c r="K30">
        <f t="shared" si="5"/>
        <v>5.6249999979627319E-3</v>
      </c>
      <c r="O30">
        <f t="shared" ca="1" si="3"/>
        <v>8.8403011307209498E-3</v>
      </c>
      <c r="Q30" s="2">
        <f t="shared" si="4"/>
        <v>40541.318399999996</v>
      </c>
    </row>
    <row r="31" spans="1:22" ht="12.95" customHeight="1">
      <c r="A31" s="36" t="s">
        <v>45</v>
      </c>
      <c r="B31" s="37" t="s">
        <v>43</v>
      </c>
      <c r="C31" s="35">
        <v>55559.945899999999</v>
      </c>
      <c r="D31" s="35">
        <v>4.0000000000000002E-4</v>
      </c>
      <c r="E31">
        <f t="shared" si="0"/>
        <v>15515.520253238765</v>
      </c>
      <c r="F31">
        <f t="shared" si="1"/>
        <v>15515.5</v>
      </c>
      <c r="G31" s="10">
        <f t="shared" si="2"/>
        <v>5.1825000045937486E-3</v>
      </c>
      <c r="K31">
        <f t="shared" si="5"/>
        <v>5.1825000045937486E-3</v>
      </c>
      <c r="O31">
        <f t="shared" ca="1" si="3"/>
        <v>8.8404949781877816E-3</v>
      </c>
      <c r="Q31" s="2">
        <f t="shared" si="4"/>
        <v>40541.445899999999</v>
      </c>
      <c r="T31" s="43"/>
      <c r="U31" s="43"/>
      <c r="V31" s="5"/>
    </row>
    <row r="32" spans="1:22" ht="12.95" customHeight="1">
      <c r="A32" s="38" t="s">
        <v>46</v>
      </c>
      <c r="B32" s="39" t="s">
        <v>43</v>
      </c>
      <c r="C32" s="40">
        <v>55591.422700000003</v>
      </c>
      <c r="D32" s="40">
        <v>2.0000000000000001E-4</v>
      </c>
      <c r="E32">
        <f t="shared" si="0"/>
        <v>15638.531762315124</v>
      </c>
      <c r="F32">
        <f t="shared" si="1"/>
        <v>15638.5</v>
      </c>
      <c r="G32" s="10">
        <f t="shared" si="2"/>
        <v>8.1275000047753565E-3</v>
      </c>
      <c r="K32">
        <f t="shared" si="5"/>
        <v>8.1275000047753565E-3</v>
      </c>
      <c r="O32">
        <f t="shared" ca="1" si="3"/>
        <v>8.8881814550283694E-3</v>
      </c>
      <c r="Q32" s="2">
        <f t="shared" si="4"/>
        <v>40572.922700000003</v>
      </c>
    </row>
    <row r="33" spans="1:22" ht="12.95" customHeight="1">
      <c r="A33" s="38" t="s">
        <v>46</v>
      </c>
      <c r="B33" s="39" t="s">
        <v>43</v>
      </c>
      <c r="C33" s="40">
        <v>55593.467700000001</v>
      </c>
      <c r="D33" s="40">
        <v>1E-4</v>
      </c>
      <c r="E33">
        <f t="shared" si="0"/>
        <v>15646.523633663573</v>
      </c>
      <c r="F33">
        <f t="shared" si="1"/>
        <v>15646.5</v>
      </c>
      <c r="G33" s="10">
        <f t="shared" si="2"/>
        <v>6.0475000063888729E-3</v>
      </c>
      <c r="K33">
        <f t="shared" si="5"/>
        <v>6.0475000063888729E-3</v>
      </c>
      <c r="O33">
        <f t="shared" ca="1" si="3"/>
        <v>8.8912830144976755E-3</v>
      </c>
      <c r="Q33" s="2">
        <f t="shared" si="4"/>
        <v>40574.967700000001</v>
      </c>
    </row>
    <row r="34" spans="1:22" ht="12.95" customHeight="1">
      <c r="A34" s="35" t="s">
        <v>54</v>
      </c>
      <c r="B34" s="37" t="s">
        <v>43</v>
      </c>
      <c r="C34" s="35">
        <v>55616.368600000002</v>
      </c>
      <c r="D34" s="35">
        <v>2.9999999999999997E-4</v>
      </c>
      <c r="E34">
        <f t="shared" si="0"/>
        <v>15736.020477949096</v>
      </c>
      <c r="F34">
        <f t="shared" si="1"/>
        <v>15736</v>
      </c>
      <c r="G34" s="10">
        <f t="shared" si="2"/>
        <v>5.2400000058696605E-3</v>
      </c>
      <c r="K34" s="46">
        <f t="shared" si="5"/>
        <v>5.2400000058696605E-3</v>
      </c>
      <c r="N34">
        <f>+G34</f>
        <v>5.2400000058696605E-3</v>
      </c>
      <c r="O34">
        <f t="shared" ca="1" si="3"/>
        <v>8.9259817110605415E-3</v>
      </c>
      <c r="Q34" s="2">
        <f t="shared" si="4"/>
        <v>40597.868600000002</v>
      </c>
      <c r="T34" s="43"/>
      <c r="U34" s="43"/>
      <c r="V34" s="5"/>
    </row>
    <row r="35" spans="1:22" ht="12.95" customHeight="1">
      <c r="A35" s="41" t="s">
        <v>58</v>
      </c>
      <c r="B35" s="30" t="s">
        <v>41</v>
      </c>
      <c r="C35" s="31">
        <v>55622.510199999997</v>
      </c>
      <c r="D35" s="31">
        <v>1E-4</v>
      </c>
      <c r="E35">
        <f t="shared" si="0"/>
        <v>15760.021884831074</v>
      </c>
      <c r="F35">
        <f t="shared" si="1"/>
        <v>15760</v>
      </c>
      <c r="G35" s="10">
        <f t="shared" si="2"/>
        <v>5.5999999967752956E-3</v>
      </c>
      <c r="K35">
        <f t="shared" si="5"/>
        <v>5.5999999967752956E-3</v>
      </c>
      <c r="O35">
        <f t="shared" ca="1" si="3"/>
        <v>8.9352863894684616E-3</v>
      </c>
      <c r="Q35" s="2">
        <f t="shared" si="4"/>
        <v>40604.010199999997</v>
      </c>
    </row>
    <row r="36" spans="1:22" ht="12.95" customHeight="1">
      <c r="A36" s="41" t="s">
        <v>58</v>
      </c>
      <c r="B36" s="30" t="s">
        <v>43</v>
      </c>
      <c r="C36" s="31">
        <v>55622.638059999997</v>
      </c>
      <c r="D36" s="31">
        <v>2.0000000000000001E-4</v>
      </c>
      <c r="E36">
        <f t="shared" si="0"/>
        <v>15760.521562420619</v>
      </c>
      <c r="F36">
        <f t="shared" si="1"/>
        <v>15760.5</v>
      </c>
      <c r="G36" s="10">
        <f t="shared" si="2"/>
        <v>5.517500001587905E-3</v>
      </c>
      <c r="K36">
        <f t="shared" si="5"/>
        <v>5.517500001587905E-3</v>
      </c>
      <c r="O36">
        <f t="shared" ca="1" si="3"/>
        <v>8.9354802369352934E-3</v>
      </c>
      <c r="Q36" s="2">
        <f t="shared" si="4"/>
        <v>40604.138059999997</v>
      </c>
    </row>
    <row r="37" spans="1:22" ht="12.95" customHeight="1">
      <c r="A37" s="41" t="s">
        <v>58</v>
      </c>
      <c r="B37" s="30" t="s">
        <v>41</v>
      </c>
      <c r="C37" s="31">
        <v>55623.534090000001</v>
      </c>
      <c r="D37" s="31">
        <v>1E-4</v>
      </c>
      <c r="E37">
        <f t="shared" si="0"/>
        <v>15764.023252633033</v>
      </c>
      <c r="F37">
        <f t="shared" si="1"/>
        <v>15764</v>
      </c>
      <c r="G37" s="10">
        <f t="shared" si="2"/>
        <v>5.9500000061234459E-3</v>
      </c>
      <c r="K37">
        <f t="shared" si="5"/>
        <v>5.9500000061234459E-3</v>
      </c>
      <c r="O37">
        <f t="shared" ca="1" si="3"/>
        <v>8.9368371692031146E-3</v>
      </c>
      <c r="Q37" s="2">
        <f t="shared" si="4"/>
        <v>40605.034090000001</v>
      </c>
    </row>
    <row r="38" spans="1:22" ht="12.95" customHeight="1">
      <c r="A38" s="41" t="s">
        <v>58</v>
      </c>
      <c r="B38" s="30" t="s">
        <v>43</v>
      </c>
      <c r="C38" s="31">
        <v>55623.66145</v>
      </c>
      <c r="D38" s="31">
        <v>2.0000000000000001E-4</v>
      </c>
      <c r="E38">
        <f t="shared" si="0"/>
        <v>15764.520976219796</v>
      </c>
      <c r="F38">
        <f t="shared" si="1"/>
        <v>15764.5</v>
      </c>
      <c r="G38" s="10">
        <f t="shared" si="2"/>
        <v>5.3675000017392449E-3</v>
      </c>
      <c r="K38">
        <f t="shared" si="5"/>
        <v>5.3675000017392449E-3</v>
      </c>
      <c r="O38">
        <f t="shared" ca="1" si="3"/>
        <v>8.9370310166699465E-3</v>
      </c>
      <c r="Q38" s="2">
        <f t="shared" si="4"/>
        <v>40605.16145</v>
      </c>
    </row>
    <row r="39" spans="1:22" ht="12.95" customHeight="1">
      <c r="A39" s="28" t="s">
        <v>53</v>
      </c>
      <c r="B39" s="29" t="s">
        <v>41</v>
      </c>
      <c r="C39" s="28">
        <v>55624.302100000001</v>
      </c>
      <c r="D39" s="28">
        <v>1E-3</v>
      </c>
      <c r="E39">
        <f t="shared" si="0"/>
        <v>15767.024639975001</v>
      </c>
      <c r="F39">
        <f t="shared" si="1"/>
        <v>15767</v>
      </c>
      <c r="G39" s="10">
        <f t="shared" si="2"/>
        <v>6.3050000026123598E-3</v>
      </c>
      <c r="J39">
        <f>+G39</f>
        <v>6.3050000026123598E-3</v>
      </c>
      <c r="O39">
        <f t="shared" ca="1" si="3"/>
        <v>8.938000254004104E-3</v>
      </c>
      <c r="Q39" s="2">
        <f t="shared" si="4"/>
        <v>40605.802100000001</v>
      </c>
    </row>
    <row r="40" spans="1:22" ht="12.95" customHeight="1">
      <c r="A40" s="28" t="s">
        <v>53</v>
      </c>
      <c r="B40" s="29" t="s">
        <v>43</v>
      </c>
      <c r="C40" s="28">
        <v>55624.429100000001</v>
      </c>
      <c r="D40" s="28">
        <v>1.4E-3</v>
      </c>
      <c r="E40">
        <f t="shared" si="0"/>
        <v>15767.520956679773</v>
      </c>
      <c r="F40">
        <f t="shared" si="1"/>
        <v>15767.5</v>
      </c>
      <c r="G40" s="10">
        <f t="shared" si="2"/>
        <v>5.3625000073225237E-3</v>
      </c>
      <c r="J40">
        <f>+G40</f>
        <v>5.3625000073225237E-3</v>
      </c>
      <c r="O40">
        <f t="shared" ca="1" si="3"/>
        <v>8.9381941014709358E-3</v>
      </c>
      <c r="Q40" s="2">
        <f t="shared" si="4"/>
        <v>40605.929100000001</v>
      </c>
    </row>
    <row r="41" spans="1:22" ht="12.95" customHeight="1">
      <c r="A41" s="28" t="s">
        <v>53</v>
      </c>
      <c r="B41" s="29" t="s">
        <v>41</v>
      </c>
      <c r="C41" s="28">
        <v>55624.557699999998</v>
      </c>
      <c r="D41" s="28">
        <v>1.1000000000000001E-3</v>
      </c>
      <c r="E41">
        <f t="shared" si="0"/>
        <v>15768.023526193409</v>
      </c>
      <c r="F41">
        <f t="shared" si="1"/>
        <v>15768</v>
      </c>
      <c r="G41" s="10">
        <f t="shared" si="2"/>
        <v>6.0200000007171184E-3</v>
      </c>
      <c r="J41">
        <f>+G41</f>
        <v>6.0200000007171184E-3</v>
      </c>
      <c r="O41">
        <f t="shared" ca="1" si="3"/>
        <v>8.9383879489377677E-3</v>
      </c>
      <c r="Q41" s="2">
        <f t="shared" si="4"/>
        <v>40606.057699999998</v>
      </c>
    </row>
    <row r="42" spans="1:22" ht="12.95" customHeight="1">
      <c r="A42" s="62" t="s">
        <v>49</v>
      </c>
      <c r="B42" s="63" t="s">
        <v>41</v>
      </c>
      <c r="C42" s="64">
        <v>55629.419099999999</v>
      </c>
      <c r="D42" s="62" t="s">
        <v>73</v>
      </c>
      <c r="E42" s="46">
        <f t="shared" si="0"/>
        <v>15787.021904371111</v>
      </c>
      <c r="F42" s="46">
        <f t="shared" si="1"/>
        <v>15787</v>
      </c>
      <c r="G42" s="44">
        <f t="shared" si="2"/>
        <v>5.6049999984679744E-3</v>
      </c>
      <c r="H42" s="43"/>
      <c r="I42" s="43"/>
      <c r="J42" s="43"/>
      <c r="K42" s="46">
        <f t="shared" ref="K42:K58" si="6">+G42</f>
        <v>5.6049999984679744E-3</v>
      </c>
      <c r="L42" s="43"/>
      <c r="M42" s="43"/>
      <c r="N42" s="43"/>
      <c r="O42" s="46">
        <f t="shared" ca="1" si="3"/>
        <v>8.945754152677371E-3</v>
      </c>
      <c r="P42" s="46"/>
      <c r="Q42" s="47">
        <f t="shared" si="4"/>
        <v>40610.919099999999</v>
      </c>
      <c r="R42" s="43"/>
      <c r="S42" s="43"/>
    </row>
    <row r="43" spans="1:22" ht="12.95" customHeight="1">
      <c r="A43" s="36" t="s">
        <v>49</v>
      </c>
      <c r="B43" s="37" t="s">
        <v>41</v>
      </c>
      <c r="C43" s="35">
        <v>55629.419150000002</v>
      </c>
      <c r="D43" s="35">
        <v>1E-4</v>
      </c>
      <c r="E43">
        <f t="shared" si="0"/>
        <v>15787.022099771399</v>
      </c>
      <c r="F43">
        <f t="shared" si="1"/>
        <v>15787</v>
      </c>
      <c r="G43" s="10">
        <f t="shared" si="2"/>
        <v>5.6550000008428469E-3</v>
      </c>
      <c r="K43">
        <f t="shared" si="6"/>
        <v>5.6550000008428469E-3</v>
      </c>
      <c r="O43">
        <f t="shared" ca="1" si="3"/>
        <v>8.945754152677371E-3</v>
      </c>
      <c r="Q43" s="2">
        <f t="shared" si="4"/>
        <v>40610.919150000002</v>
      </c>
    </row>
    <row r="44" spans="1:22" ht="12.95" customHeight="1">
      <c r="A44" s="62" t="s">
        <v>49</v>
      </c>
      <c r="B44" s="63" t="s">
        <v>43</v>
      </c>
      <c r="C44" s="64">
        <v>55629.547299999998</v>
      </c>
      <c r="D44" s="62" t="s">
        <v>73</v>
      </c>
      <c r="E44" s="46">
        <f t="shared" si="0"/>
        <v>15787.522910682537</v>
      </c>
      <c r="F44" s="46">
        <f t="shared" si="1"/>
        <v>15787.5</v>
      </c>
      <c r="G44" s="44">
        <f t="shared" si="2"/>
        <v>5.8625000019674189E-3</v>
      </c>
      <c r="H44" s="43"/>
      <c r="I44" s="43"/>
      <c r="J44" s="43"/>
      <c r="K44" s="46">
        <f t="shared" si="6"/>
        <v>5.8625000019674189E-3</v>
      </c>
      <c r="L44" s="43"/>
      <c r="M44" s="43"/>
      <c r="N44" s="43"/>
      <c r="O44" s="46">
        <f t="shared" ca="1" si="3"/>
        <v>8.9459480001442028E-3</v>
      </c>
      <c r="P44" s="46"/>
      <c r="Q44" s="47">
        <f t="shared" si="4"/>
        <v>40611.047299999998</v>
      </c>
      <c r="R44" s="43"/>
      <c r="S44" s="43"/>
    </row>
    <row r="45" spans="1:22" ht="12.95" customHeight="1">
      <c r="A45" s="36" t="s">
        <v>49</v>
      </c>
      <c r="B45" s="37" t="s">
        <v>43</v>
      </c>
      <c r="C45" s="35">
        <v>55629.547339999997</v>
      </c>
      <c r="D45" s="35">
        <v>1E-4</v>
      </c>
      <c r="E45">
        <f t="shared" si="0"/>
        <v>15787.523067002756</v>
      </c>
      <c r="F45">
        <f t="shared" si="1"/>
        <v>15787.5</v>
      </c>
      <c r="G45" s="10">
        <f t="shared" si="2"/>
        <v>5.9025000009569339E-3</v>
      </c>
      <c r="K45">
        <f t="shared" si="6"/>
        <v>5.9025000009569339E-3</v>
      </c>
      <c r="O45">
        <f t="shared" ca="1" si="3"/>
        <v>8.9459480001442028E-3</v>
      </c>
      <c r="Q45" s="2">
        <f t="shared" si="4"/>
        <v>40611.047339999997</v>
      </c>
    </row>
    <row r="46" spans="1:22" ht="12.95" customHeight="1">
      <c r="A46" s="35" t="s">
        <v>54</v>
      </c>
      <c r="B46" s="37" t="s">
        <v>43</v>
      </c>
      <c r="C46" s="35">
        <v>55638.375399999997</v>
      </c>
      <c r="D46" s="35">
        <v>2.0000000000000001E-4</v>
      </c>
      <c r="E46">
        <f t="shared" si="0"/>
        <v>15822.023174472906</v>
      </c>
      <c r="F46">
        <f t="shared" si="1"/>
        <v>15822</v>
      </c>
      <c r="G46" s="10">
        <f t="shared" si="2"/>
        <v>5.9299999993527308E-3</v>
      </c>
      <c r="K46" s="46">
        <f t="shared" si="6"/>
        <v>5.9299999993527308E-3</v>
      </c>
      <c r="N46">
        <f>+G46</f>
        <v>5.9299999993527308E-3</v>
      </c>
      <c r="O46">
        <f t="shared" ca="1" si="3"/>
        <v>8.9593234753555864E-3</v>
      </c>
      <c r="Q46" s="2">
        <f t="shared" si="4"/>
        <v>40619.875399999997</v>
      </c>
      <c r="T46" s="43"/>
      <c r="U46" s="43"/>
      <c r="V46" s="5"/>
    </row>
    <row r="47" spans="1:22" ht="12.95" customHeight="1">
      <c r="A47" s="41" t="s">
        <v>58</v>
      </c>
      <c r="B47" s="30" t="s">
        <v>41</v>
      </c>
      <c r="C47" s="31">
        <v>55641.446770000002</v>
      </c>
      <c r="D47" s="31">
        <v>2.9999999999999997E-4</v>
      </c>
      <c r="E47">
        <f t="shared" si="0"/>
        <v>15834.026105477089</v>
      </c>
      <c r="F47">
        <f t="shared" si="1"/>
        <v>15834</v>
      </c>
      <c r="G47" s="10">
        <f t="shared" si="2"/>
        <v>6.6800000058719888E-3</v>
      </c>
      <c r="K47">
        <f t="shared" si="6"/>
        <v>6.6800000058719888E-3</v>
      </c>
      <c r="O47">
        <f t="shared" ca="1" si="3"/>
        <v>8.9639758145595473E-3</v>
      </c>
      <c r="Q47" s="2">
        <f t="shared" si="4"/>
        <v>40622.946770000002</v>
      </c>
    </row>
    <row r="48" spans="1:22" ht="12.95" customHeight="1">
      <c r="A48" s="41" t="s">
        <v>58</v>
      </c>
      <c r="B48" s="30" t="s">
        <v>41</v>
      </c>
      <c r="C48" s="31">
        <v>55641.447169999999</v>
      </c>
      <c r="D48" s="31">
        <v>2.0000000000000001E-4</v>
      </c>
      <c r="E48">
        <f t="shared" si="0"/>
        <v>15834.027668679299</v>
      </c>
      <c r="F48">
        <f t="shared" si="1"/>
        <v>15834</v>
      </c>
      <c r="G48" s="10">
        <f t="shared" si="2"/>
        <v>7.0800000030430965E-3</v>
      </c>
      <c r="K48">
        <f t="shared" si="6"/>
        <v>7.0800000030430965E-3</v>
      </c>
      <c r="O48">
        <f t="shared" ca="1" si="3"/>
        <v>8.9639758145595473E-3</v>
      </c>
      <c r="Q48" s="2">
        <f t="shared" si="4"/>
        <v>40622.947169999999</v>
      </c>
    </row>
    <row r="49" spans="1:22" ht="12.95" customHeight="1">
      <c r="A49" s="41" t="s">
        <v>58</v>
      </c>
      <c r="B49" s="30" t="s">
        <v>43</v>
      </c>
      <c r="C49" s="31">
        <v>55641.573179999999</v>
      </c>
      <c r="D49" s="31">
        <v>1E-4</v>
      </c>
      <c r="E49">
        <f t="shared" si="0"/>
        <v>15834.520116458574</v>
      </c>
      <c r="F49">
        <f t="shared" si="1"/>
        <v>15834.5</v>
      </c>
      <c r="G49" s="10">
        <f t="shared" si="2"/>
        <v>5.1475000000209548E-3</v>
      </c>
      <c r="K49">
        <f t="shared" si="6"/>
        <v>5.1475000000209548E-3</v>
      </c>
      <c r="O49">
        <f t="shared" ca="1" si="3"/>
        <v>8.9641696620263792E-3</v>
      </c>
      <c r="Q49" s="2">
        <f t="shared" si="4"/>
        <v>40623.073179999999</v>
      </c>
    </row>
    <row r="50" spans="1:22" ht="12.95" customHeight="1">
      <c r="A50" s="41" t="s">
        <v>58</v>
      </c>
      <c r="B50" s="30" t="s">
        <v>41</v>
      </c>
      <c r="C50" s="31">
        <v>55650.401989999998</v>
      </c>
      <c r="D50" s="31">
        <v>1E-4</v>
      </c>
      <c r="E50">
        <f t="shared" si="0"/>
        <v>15869.023154932884</v>
      </c>
      <c r="F50">
        <f t="shared" si="1"/>
        <v>15869</v>
      </c>
      <c r="G50" s="10">
        <f t="shared" si="2"/>
        <v>5.9250000049360096E-3</v>
      </c>
      <c r="K50">
        <f t="shared" si="6"/>
        <v>5.9250000049360096E-3</v>
      </c>
      <c r="O50">
        <f t="shared" ca="1" si="3"/>
        <v>8.9775451372377628E-3</v>
      </c>
      <c r="Q50" s="2">
        <f t="shared" si="4"/>
        <v>40631.901989999998</v>
      </c>
    </row>
    <row r="51" spans="1:22" ht="12.95" customHeight="1">
      <c r="A51" s="41" t="s">
        <v>58</v>
      </c>
      <c r="B51" s="30" t="s">
        <v>41</v>
      </c>
      <c r="C51" s="31">
        <v>55673.432070000003</v>
      </c>
      <c r="D51" s="31">
        <v>1E-4</v>
      </c>
      <c r="E51">
        <f t="shared" si="0"/>
        <v>15959.024835375287</v>
      </c>
      <c r="F51">
        <f t="shared" si="1"/>
        <v>15959</v>
      </c>
      <c r="G51" s="10">
        <f t="shared" si="2"/>
        <v>6.3550000049872324E-3</v>
      </c>
      <c r="K51">
        <f t="shared" si="6"/>
        <v>6.3550000049872324E-3</v>
      </c>
      <c r="O51">
        <f t="shared" ca="1" si="3"/>
        <v>9.0124376812674607E-3</v>
      </c>
      <c r="Q51" s="2">
        <f t="shared" si="4"/>
        <v>40654.932070000003</v>
      </c>
      <c r="T51" s="43"/>
      <c r="U51" s="43"/>
      <c r="V51" s="5"/>
    </row>
    <row r="52" spans="1:22" ht="12.95" customHeight="1">
      <c r="A52" s="41" t="s">
        <v>58</v>
      </c>
      <c r="B52" s="30" t="s">
        <v>41</v>
      </c>
      <c r="C52" s="31">
        <v>55673.432460000004</v>
      </c>
      <c r="D52" s="31">
        <v>1E-3</v>
      </c>
      <c r="E52">
        <f t="shared" si="0"/>
        <v>15959.026359497455</v>
      </c>
      <c r="F52">
        <f t="shared" si="1"/>
        <v>15959</v>
      </c>
      <c r="G52" s="10">
        <f t="shared" si="2"/>
        <v>6.7450000060489401E-3</v>
      </c>
      <c r="K52">
        <f t="shared" si="6"/>
        <v>6.7450000060489401E-3</v>
      </c>
      <c r="O52">
        <f t="shared" ca="1" si="3"/>
        <v>9.0124376812674607E-3</v>
      </c>
      <c r="Q52" s="2">
        <f t="shared" si="4"/>
        <v>40654.932460000004</v>
      </c>
    </row>
    <row r="53" spans="1:22" ht="12.95" customHeight="1">
      <c r="A53" s="41" t="s">
        <v>58</v>
      </c>
      <c r="B53" s="30" t="s">
        <v>43</v>
      </c>
      <c r="C53" s="31">
        <v>55673.559730000001</v>
      </c>
      <c r="D53" s="31">
        <v>8.0000000000000004E-4</v>
      </c>
      <c r="E53">
        <f t="shared" ref="E53:E76" si="7">+(C53-C$7)/C$8</f>
        <v>15959.523731363712</v>
      </c>
      <c r="F53">
        <f t="shared" ref="F53:F76" si="8">ROUND(2*E53,0)/2</f>
        <v>15959.5</v>
      </c>
      <c r="G53" s="10">
        <f t="shared" ref="G53:G72" si="9">+C53-(C$7+F53*C$8)</f>
        <v>6.0725000003003515E-3</v>
      </c>
      <c r="K53">
        <f t="shared" si="6"/>
        <v>6.0725000003003515E-3</v>
      </c>
      <c r="O53">
        <f t="shared" ref="O53:O76" ca="1" si="10">+C$11+C$12*$F53</f>
        <v>9.0126315287342926E-3</v>
      </c>
      <c r="Q53" s="2">
        <f t="shared" ref="Q53:Q76" si="11">+C53-15018.5</f>
        <v>40655.059730000001</v>
      </c>
    </row>
    <row r="54" spans="1:22" ht="12.95" customHeight="1">
      <c r="A54" s="41" t="s">
        <v>58</v>
      </c>
      <c r="B54" s="30" t="s">
        <v>43</v>
      </c>
      <c r="C54" s="31">
        <v>55676.374830000001</v>
      </c>
      <c r="D54" s="31">
        <v>1E-4</v>
      </c>
      <c r="E54">
        <f t="shared" si="7"/>
        <v>15970.525157785736</v>
      </c>
      <c r="F54">
        <f t="shared" si="8"/>
        <v>15970.5</v>
      </c>
      <c r="G54" s="10">
        <f t="shared" si="9"/>
        <v>6.437500000174623E-3</v>
      </c>
      <c r="K54">
        <f t="shared" si="6"/>
        <v>6.437500000174623E-3</v>
      </c>
      <c r="O54">
        <f t="shared" ca="1" si="10"/>
        <v>9.016896173004588E-3</v>
      </c>
      <c r="Q54" s="2">
        <f t="shared" si="11"/>
        <v>40657.874830000001</v>
      </c>
    </row>
    <row r="55" spans="1:22" ht="12.95" customHeight="1">
      <c r="A55" s="33" t="s">
        <v>55</v>
      </c>
      <c r="B55" s="34"/>
      <c r="C55" s="35">
        <v>55926.759937968665</v>
      </c>
      <c r="D55" s="35">
        <v>2.0000000000000001E-4</v>
      </c>
      <c r="E55">
        <f t="shared" si="7"/>
        <v>16949.031549206353</v>
      </c>
      <c r="F55">
        <f t="shared" si="8"/>
        <v>16949</v>
      </c>
      <c r="G55" s="10">
        <f t="shared" si="9"/>
        <v>8.0729686669656076E-3</v>
      </c>
      <c r="K55">
        <f t="shared" si="6"/>
        <v>8.0729686669656076E-3</v>
      </c>
      <c r="O55">
        <f t="shared" ca="1" si="10"/>
        <v>9.396255665594138E-3</v>
      </c>
      <c r="Q55" s="2">
        <f t="shared" si="11"/>
        <v>40908.259937968665</v>
      </c>
    </row>
    <row r="56" spans="1:22" ht="12.95" customHeight="1">
      <c r="A56" s="62" t="s">
        <v>55</v>
      </c>
      <c r="B56" s="63" t="s">
        <v>41</v>
      </c>
      <c r="C56" s="64">
        <v>55926.759940000004</v>
      </c>
      <c r="D56" s="62" t="s">
        <v>73</v>
      </c>
      <c r="E56" s="46">
        <f t="shared" si="7"/>
        <v>16949.031557144834</v>
      </c>
      <c r="F56" s="46">
        <f t="shared" si="8"/>
        <v>16949</v>
      </c>
      <c r="G56" s="44">
        <f t="shared" si="9"/>
        <v>8.0750000051921234E-3</v>
      </c>
      <c r="H56" s="43"/>
      <c r="I56" s="43"/>
      <c r="J56" s="43"/>
      <c r="K56">
        <f t="shared" si="6"/>
        <v>8.0750000051921234E-3</v>
      </c>
      <c r="L56" s="43"/>
      <c r="M56" s="43"/>
      <c r="N56" s="43"/>
      <c r="O56" s="46">
        <f t="shared" ca="1" si="10"/>
        <v>9.396255665594138E-3</v>
      </c>
      <c r="P56" s="46"/>
      <c r="Q56" s="47">
        <f t="shared" si="11"/>
        <v>40908.259940000004</v>
      </c>
      <c r="R56" s="43"/>
      <c r="S56" s="43"/>
    </row>
    <row r="57" spans="1:22" ht="12.95" customHeight="1">
      <c r="A57" s="33" t="s">
        <v>57</v>
      </c>
      <c r="B57" s="34"/>
      <c r="C57" s="35">
        <v>55937.634899999997</v>
      </c>
      <c r="D57" s="35">
        <v>5.0000000000000001E-4</v>
      </c>
      <c r="E57">
        <f t="shared" si="7"/>
        <v>16991.530961173965</v>
      </c>
      <c r="F57">
        <f t="shared" si="8"/>
        <v>16991.5</v>
      </c>
      <c r="G57" s="10">
        <f t="shared" si="9"/>
        <v>7.9225000008591451E-3</v>
      </c>
      <c r="K57">
        <f t="shared" si="6"/>
        <v>7.9225000008591451E-3</v>
      </c>
      <c r="O57">
        <f t="shared" ca="1" si="10"/>
        <v>9.4127327002748278E-3</v>
      </c>
      <c r="Q57" s="2">
        <f t="shared" si="11"/>
        <v>40919.134899999997</v>
      </c>
    </row>
    <row r="58" spans="1:22" ht="12.95" customHeight="1">
      <c r="A58" s="67" t="s">
        <v>58</v>
      </c>
      <c r="B58" s="45" t="s">
        <v>41</v>
      </c>
      <c r="C58" s="44">
        <v>55961.304649999998</v>
      </c>
      <c r="D58" s="44">
        <v>2.0000000000000001E-4</v>
      </c>
      <c r="E58">
        <f t="shared" si="7"/>
        <v>17084.032475526117</v>
      </c>
      <c r="F58">
        <f t="shared" si="8"/>
        <v>17084</v>
      </c>
      <c r="G58" s="10">
        <f t="shared" si="9"/>
        <v>8.3099999974365346E-3</v>
      </c>
      <c r="K58">
        <f t="shared" si="6"/>
        <v>8.3099999974365346E-3</v>
      </c>
      <c r="O58">
        <f t="shared" ca="1" si="10"/>
        <v>9.4485944816386832E-3</v>
      </c>
      <c r="Q58" s="2">
        <f t="shared" si="11"/>
        <v>40942.804649999998</v>
      </c>
    </row>
    <row r="59" spans="1:22" ht="12.95" customHeight="1">
      <c r="A59" s="67" t="s">
        <v>59</v>
      </c>
      <c r="B59" s="45" t="s">
        <v>43</v>
      </c>
      <c r="C59" s="44">
        <v>55964.5026</v>
      </c>
      <c r="D59" s="44">
        <v>2.0000000000000001E-4</v>
      </c>
      <c r="E59">
        <f t="shared" si="7"/>
        <v>17096.530081872726</v>
      </c>
      <c r="F59">
        <f t="shared" si="8"/>
        <v>17096.5</v>
      </c>
      <c r="G59" s="10">
        <f t="shared" si="9"/>
        <v>7.6975000047241338E-3</v>
      </c>
      <c r="J59">
        <f>+G59</f>
        <v>7.6975000047241338E-3</v>
      </c>
      <c r="O59">
        <f t="shared" ca="1" si="10"/>
        <v>9.4534406683094742E-3</v>
      </c>
      <c r="Q59" s="2">
        <f t="shared" si="11"/>
        <v>40946.0026</v>
      </c>
    </row>
    <row r="60" spans="1:22" ht="12.95" customHeight="1">
      <c r="A60" s="67" t="s">
        <v>59</v>
      </c>
      <c r="B60" s="45" t="s">
        <v>41</v>
      </c>
      <c r="C60" s="44">
        <v>55964.630899999996</v>
      </c>
      <c r="D60" s="44">
        <v>2.0000000000000001E-4</v>
      </c>
      <c r="E60">
        <f t="shared" si="7"/>
        <v>17097.031478984696</v>
      </c>
      <c r="F60">
        <f t="shared" si="8"/>
        <v>17097</v>
      </c>
      <c r="G60" s="10">
        <f t="shared" si="9"/>
        <v>8.0549999984214082E-3</v>
      </c>
      <c r="J60">
        <f>+G60</f>
        <v>8.0549999984214082E-3</v>
      </c>
      <c r="O60">
        <f t="shared" ca="1" si="10"/>
        <v>9.453634515776306E-3</v>
      </c>
      <c r="Q60" s="2">
        <f t="shared" si="11"/>
        <v>40946.130899999996</v>
      </c>
    </row>
    <row r="61" spans="1:22" ht="12.95" customHeight="1">
      <c r="A61" s="67" t="s">
        <v>60</v>
      </c>
      <c r="B61" s="45" t="s">
        <v>43</v>
      </c>
      <c r="C61" s="44">
        <v>55970.386599999998</v>
      </c>
      <c r="D61" s="44">
        <v>2.3999999999999998E-3</v>
      </c>
      <c r="E61">
        <f t="shared" si="7"/>
        <v>17119.524786525199</v>
      </c>
      <c r="F61">
        <f t="shared" si="8"/>
        <v>17119.5</v>
      </c>
      <c r="G61" s="10">
        <f t="shared" si="9"/>
        <v>6.3424999971175566E-3</v>
      </c>
      <c r="J61">
        <f>+G61</f>
        <v>6.3424999971175566E-3</v>
      </c>
      <c r="O61">
        <f t="shared" ca="1" si="10"/>
        <v>9.4623576517837323E-3</v>
      </c>
      <c r="Q61" s="2">
        <f t="shared" si="11"/>
        <v>40951.886599999998</v>
      </c>
    </row>
    <row r="62" spans="1:22" ht="12.95" customHeight="1">
      <c r="A62" s="67" t="s">
        <v>60</v>
      </c>
      <c r="B62" s="45" t="s">
        <v>41</v>
      </c>
      <c r="C62" s="44">
        <v>55970.514900000002</v>
      </c>
      <c r="D62" s="44">
        <v>2.5999999999999999E-3</v>
      </c>
      <c r="E62">
        <f t="shared" si="7"/>
        <v>17120.026183637197</v>
      </c>
      <c r="F62">
        <f t="shared" si="8"/>
        <v>17120</v>
      </c>
      <c r="G62" s="10">
        <f t="shared" si="9"/>
        <v>6.7000000053667463E-3</v>
      </c>
      <c r="J62">
        <f>+G62</f>
        <v>6.7000000053667463E-3</v>
      </c>
      <c r="O62">
        <f t="shared" ca="1" si="10"/>
        <v>9.4625514992505624E-3</v>
      </c>
      <c r="Q62" s="2">
        <f t="shared" si="11"/>
        <v>40952.014900000002</v>
      </c>
    </row>
    <row r="63" spans="1:22" ht="12.95" customHeight="1">
      <c r="A63" s="62" t="s">
        <v>246</v>
      </c>
      <c r="B63" s="63" t="s">
        <v>43</v>
      </c>
      <c r="C63" s="64">
        <v>56216.038099999998</v>
      </c>
      <c r="D63" s="62" t="s">
        <v>73</v>
      </c>
      <c r="E63" s="46">
        <f t="shared" si="7"/>
        <v>18079.532211735743</v>
      </c>
      <c r="F63" s="46">
        <f t="shared" si="8"/>
        <v>18079.5</v>
      </c>
      <c r="G63" s="44">
        <f t="shared" si="9"/>
        <v>8.2425000000512227E-3</v>
      </c>
      <c r="H63" s="43"/>
      <c r="I63" s="43"/>
      <c r="J63" s="43"/>
      <c r="K63" s="46">
        <f t="shared" ref="K63:K72" si="12">+G63</f>
        <v>8.2425000000512227E-3</v>
      </c>
      <c r="L63" s="43"/>
      <c r="M63" s="43"/>
      <c r="N63" s="43"/>
      <c r="O63" s="46">
        <f t="shared" ca="1" si="10"/>
        <v>9.8345447881005091E-3</v>
      </c>
      <c r="P63" s="46"/>
      <c r="Q63" s="47">
        <f t="shared" si="11"/>
        <v>41197.538099999998</v>
      </c>
      <c r="R63" s="43"/>
      <c r="S63" s="43"/>
      <c r="T63" s="43"/>
      <c r="U63" s="43"/>
      <c r="V63" s="5"/>
    </row>
    <row r="64" spans="1:22" ht="12.95" customHeight="1">
      <c r="A64" s="62" t="s">
        <v>246</v>
      </c>
      <c r="B64" s="63" t="s">
        <v>41</v>
      </c>
      <c r="C64" s="64">
        <v>56216.167800000003</v>
      </c>
      <c r="D64" s="62" t="s">
        <v>73</v>
      </c>
      <c r="E64" s="46">
        <f t="shared" si="7"/>
        <v>18080.039080055514</v>
      </c>
      <c r="F64" s="46">
        <f t="shared" si="8"/>
        <v>18080</v>
      </c>
      <c r="G64" s="44">
        <f t="shared" si="9"/>
        <v>1.0000000002037268E-2</v>
      </c>
      <c r="H64" s="43"/>
      <c r="I64" s="43"/>
      <c r="J64" s="43"/>
      <c r="K64" s="46">
        <f t="shared" si="12"/>
        <v>1.0000000002037268E-2</v>
      </c>
      <c r="L64" s="43"/>
      <c r="M64" s="43"/>
      <c r="N64" s="43"/>
      <c r="O64" s="46">
        <f t="shared" ca="1" si="10"/>
        <v>9.8347386355673409E-3</v>
      </c>
      <c r="P64" s="46"/>
      <c r="Q64" s="47">
        <f t="shared" si="11"/>
        <v>41197.667800000003</v>
      </c>
      <c r="R64" s="43"/>
      <c r="S64" s="43"/>
      <c r="T64" s="43"/>
      <c r="U64" s="43"/>
      <c r="V64" s="5"/>
    </row>
    <row r="65" spans="1:22" ht="12.95" customHeight="1">
      <c r="A65" s="62" t="s">
        <v>246</v>
      </c>
      <c r="B65" s="63" t="s">
        <v>43</v>
      </c>
      <c r="C65" s="64">
        <v>56216.293700000002</v>
      </c>
      <c r="D65" s="62" t="s">
        <v>73</v>
      </c>
      <c r="E65" s="46">
        <f t="shared" si="7"/>
        <v>18080.531097954179</v>
      </c>
      <c r="F65" s="46">
        <f t="shared" si="8"/>
        <v>18080.5</v>
      </c>
      <c r="G65" s="44">
        <f t="shared" si="9"/>
        <v>7.9575000054319389E-3</v>
      </c>
      <c r="H65" s="43"/>
      <c r="I65" s="43"/>
      <c r="J65" s="43"/>
      <c r="K65" s="46">
        <f t="shared" si="12"/>
        <v>7.9575000054319389E-3</v>
      </c>
      <c r="L65" s="43"/>
      <c r="M65" s="43"/>
      <c r="N65" s="43"/>
      <c r="O65" s="46">
        <f t="shared" ca="1" si="10"/>
        <v>9.8349324830341728E-3</v>
      </c>
      <c r="P65" s="46"/>
      <c r="Q65" s="47">
        <f t="shared" si="11"/>
        <v>41197.793700000002</v>
      </c>
      <c r="R65" s="43"/>
      <c r="S65" s="43"/>
      <c r="T65" s="43"/>
      <c r="U65" s="43"/>
      <c r="V65" s="5"/>
    </row>
    <row r="66" spans="1:22" ht="12.95" customHeight="1">
      <c r="A66" s="67" t="s">
        <v>58</v>
      </c>
      <c r="B66" s="45" t="s">
        <v>41</v>
      </c>
      <c r="C66" s="44">
        <v>56220.2618</v>
      </c>
      <c r="D66" s="44">
        <v>2.0000000000000001E-4</v>
      </c>
      <c r="E66">
        <f t="shared" si="7"/>
        <v>18096.038454774618</v>
      </c>
      <c r="F66">
        <f t="shared" si="8"/>
        <v>18096</v>
      </c>
      <c r="G66" s="10">
        <f t="shared" si="9"/>
        <v>9.8400000060792081E-3</v>
      </c>
      <c r="K66">
        <f t="shared" si="12"/>
        <v>9.8400000060792081E-3</v>
      </c>
      <c r="O66">
        <f t="shared" ca="1" si="10"/>
        <v>9.8409417545059531E-3</v>
      </c>
      <c r="Q66" s="2">
        <f t="shared" si="11"/>
        <v>41201.7618</v>
      </c>
    </row>
    <row r="67" spans="1:22" ht="12.95" customHeight="1">
      <c r="A67" s="36" t="s">
        <v>56</v>
      </c>
      <c r="B67" s="37" t="s">
        <v>41</v>
      </c>
      <c r="C67" s="35">
        <v>56290.887499999997</v>
      </c>
      <c r="D67" s="35">
        <v>4.0000000000000002E-4</v>
      </c>
      <c r="E67">
        <f t="shared" si="7"/>
        <v>18372.044082302597</v>
      </c>
      <c r="F67">
        <f t="shared" si="8"/>
        <v>18372</v>
      </c>
      <c r="G67" s="10">
        <f t="shared" si="9"/>
        <v>1.1279999998805579E-2</v>
      </c>
      <c r="K67">
        <f t="shared" si="12"/>
        <v>1.1279999998805579E-2</v>
      </c>
      <c r="O67">
        <f t="shared" ca="1" si="10"/>
        <v>9.9479455561970256E-3</v>
      </c>
      <c r="Q67" s="2">
        <f t="shared" si="11"/>
        <v>41272.387499999997</v>
      </c>
    </row>
    <row r="68" spans="1:22" ht="12.95" customHeight="1">
      <c r="A68" s="67" t="s">
        <v>58</v>
      </c>
      <c r="B68" s="45" t="s">
        <v>43</v>
      </c>
      <c r="C68" s="44">
        <v>56353.451200000003</v>
      </c>
      <c r="D68" s="44">
        <v>2.9999999999999997E-4</v>
      </c>
      <c r="E68">
        <f t="shared" si="7"/>
        <v>18616.543369091607</v>
      </c>
      <c r="F68">
        <f t="shared" si="8"/>
        <v>18616.5</v>
      </c>
      <c r="G68" s="10">
        <f t="shared" si="9"/>
        <v>1.1097500006144401E-2</v>
      </c>
      <c r="K68">
        <f t="shared" si="12"/>
        <v>1.1097500006144401E-2</v>
      </c>
      <c r="O68">
        <f t="shared" ca="1" si="10"/>
        <v>1.0042736967477706E-2</v>
      </c>
      <c r="Q68" s="2">
        <f t="shared" si="11"/>
        <v>41334.951200000003</v>
      </c>
    </row>
    <row r="69" spans="1:22" ht="12.95" customHeight="1">
      <c r="A69" s="67" t="s">
        <v>58</v>
      </c>
      <c r="B69" s="45" t="s">
        <v>41</v>
      </c>
      <c r="C69" s="44">
        <v>56368.418839999998</v>
      </c>
      <c r="D69" s="44">
        <v>2.0000000000000001E-4</v>
      </c>
      <c r="E69">
        <f t="shared" si="7"/>
        <v>18675.036989272528</v>
      </c>
      <c r="F69">
        <f t="shared" si="8"/>
        <v>18675</v>
      </c>
      <c r="G69" s="10">
        <f t="shared" si="9"/>
        <v>9.4650000028195791E-3</v>
      </c>
      <c r="K69">
        <f t="shared" si="12"/>
        <v>9.4650000028195791E-3</v>
      </c>
      <c r="O69">
        <f t="shared" ca="1" si="10"/>
        <v>1.0065417121097009E-2</v>
      </c>
      <c r="Q69" s="2">
        <f t="shared" si="11"/>
        <v>41349.918839999998</v>
      </c>
      <c r="T69" s="43"/>
      <c r="U69" s="43"/>
      <c r="V69" s="5"/>
    </row>
    <row r="70" spans="1:22" ht="12.95" customHeight="1">
      <c r="A70" s="67" t="s">
        <v>58</v>
      </c>
      <c r="B70" s="45" t="s">
        <v>41</v>
      </c>
      <c r="C70" s="44">
        <v>56368.419849999998</v>
      </c>
      <c r="D70" s="44">
        <v>1E-4</v>
      </c>
      <c r="E70">
        <f t="shared" si="7"/>
        <v>18675.040936358135</v>
      </c>
      <c r="F70">
        <f t="shared" si="8"/>
        <v>18675</v>
      </c>
      <c r="G70" s="10">
        <f t="shared" si="9"/>
        <v>1.0475000002770685E-2</v>
      </c>
      <c r="K70">
        <f t="shared" si="12"/>
        <v>1.0475000002770685E-2</v>
      </c>
      <c r="O70">
        <f t="shared" ca="1" si="10"/>
        <v>1.0065417121097009E-2</v>
      </c>
      <c r="Q70" s="2">
        <f t="shared" si="11"/>
        <v>41349.919849999998</v>
      </c>
      <c r="T70" s="43"/>
      <c r="U70" s="43"/>
      <c r="V70" s="5"/>
    </row>
    <row r="71" spans="1:22" ht="12.95" customHeight="1">
      <c r="A71" s="67" t="s">
        <v>58</v>
      </c>
      <c r="B71" s="45" t="s">
        <v>41</v>
      </c>
      <c r="C71" s="44">
        <v>56368.419849999998</v>
      </c>
      <c r="D71" s="44">
        <v>1E-4</v>
      </c>
      <c r="E71">
        <f t="shared" si="7"/>
        <v>18675.040936358135</v>
      </c>
      <c r="F71">
        <f t="shared" si="8"/>
        <v>18675</v>
      </c>
      <c r="G71" s="10">
        <f t="shared" si="9"/>
        <v>1.0475000002770685E-2</v>
      </c>
      <c r="K71">
        <f t="shared" si="12"/>
        <v>1.0475000002770685E-2</v>
      </c>
      <c r="O71">
        <f t="shared" ca="1" si="10"/>
        <v>1.0065417121097009E-2</v>
      </c>
      <c r="Q71" s="2">
        <f t="shared" si="11"/>
        <v>41349.919849999998</v>
      </c>
      <c r="T71" s="43"/>
      <c r="U71" s="43"/>
      <c r="V71" s="5"/>
    </row>
    <row r="72" spans="1:22" ht="12.95" customHeight="1">
      <c r="A72" s="44" t="s">
        <v>61</v>
      </c>
      <c r="B72" s="45"/>
      <c r="C72" s="44">
        <v>56515.555590000004</v>
      </c>
      <c r="D72" s="44">
        <v>9.1E-4</v>
      </c>
      <c r="E72" s="46">
        <f t="shared" si="7"/>
        <v>19250.048224788505</v>
      </c>
      <c r="F72" s="46">
        <f t="shared" si="8"/>
        <v>19250</v>
      </c>
      <c r="G72" s="44">
        <f t="shared" si="9"/>
        <v>1.2340000008407515E-2</v>
      </c>
      <c r="H72" s="46"/>
      <c r="I72" s="46"/>
      <c r="J72" s="46"/>
      <c r="K72">
        <f t="shared" si="12"/>
        <v>1.2340000008407515E-2</v>
      </c>
      <c r="L72" s="43"/>
      <c r="M72" s="43"/>
      <c r="N72" s="43"/>
      <c r="O72" s="46">
        <f t="shared" ca="1" si="10"/>
        <v>1.0288341707953412E-2</v>
      </c>
      <c r="P72" s="46"/>
      <c r="Q72" s="47">
        <f t="shared" si="11"/>
        <v>41497.055590000004</v>
      </c>
      <c r="R72" s="43"/>
      <c r="S72" s="43"/>
    </row>
    <row r="73" spans="1:22" ht="12.95" customHeight="1">
      <c r="A73" s="67" t="s">
        <v>58</v>
      </c>
      <c r="B73" s="45" t="s">
        <v>41</v>
      </c>
      <c r="C73" s="44">
        <v>56515.560389999999</v>
      </c>
      <c r="D73" s="44">
        <v>8.9999999999999998E-4</v>
      </c>
      <c r="E73">
        <f t="shared" si="7"/>
        <v>19250.066983215122</v>
      </c>
      <c r="F73">
        <f t="shared" si="8"/>
        <v>19250</v>
      </c>
      <c r="O73">
        <f t="shared" ca="1" si="10"/>
        <v>1.0288341707953412E-2</v>
      </c>
      <c r="Q73" s="2">
        <f t="shared" si="11"/>
        <v>41497.060389999999</v>
      </c>
      <c r="T73" s="43"/>
      <c r="U73">
        <f>+C73-(C$7+F73*C$8)</f>
        <v>1.7140000003564637E-2</v>
      </c>
      <c r="V73" s="5"/>
    </row>
    <row r="74" spans="1:22" ht="12.95" customHeight="1">
      <c r="A74" s="44" t="s">
        <v>62</v>
      </c>
      <c r="B74" s="45" t="s">
        <v>41</v>
      </c>
      <c r="C74" s="48">
        <v>56747.387470000001</v>
      </c>
      <c r="D74" s="44">
        <v>8.0000000000000004E-4</v>
      </c>
      <c r="E74" s="46">
        <f t="shared" si="7"/>
        <v>20156.048498348886</v>
      </c>
      <c r="F74" s="46">
        <f t="shared" si="8"/>
        <v>20156</v>
      </c>
      <c r="G74" s="44">
        <f t="shared" ref="G74:G80" si="13">+C74-(C$7+F74*C$8)</f>
        <v>1.2410000003001187E-2</v>
      </c>
      <c r="H74" s="43"/>
      <c r="I74" s="43"/>
      <c r="J74" s="43"/>
      <c r="K74">
        <f>+G74</f>
        <v>1.2410000003001187E-2</v>
      </c>
      <c r="L74" s="43"/>
      <c r="M74" s="43"/>
      <c r="N74" s="43"/>
      <c r="O74" s="46">
        <f t="shared" ca="1" si="10"/>
        <v>1.0639593317852372E-2</v>
      </c>
      <c r="P74" s="46"/>
      <c r="Q74" s="47">
        <f t="shared" si="11"/>
        <v>41728.887470000001</v>
      </c>
      <c r="R74" s="43"/>
      <c r="S74" s="43"/>
    </row>
    <row r="75" spans="1:22" ht="12.95" customHeight="1">
      <c r="A75" s="44" t="s">
        <v>62</v>
      </c>
      <c r="B75" s="45" t="s">
        <v>43</v>
      </c>
      <c r="C75" s="48">
        <v>56747.513740000002</v>
      </c>
      <c r="D75" s="44">
        <v>5.9999999999999995E-4</v>
      </c>
      <c r="E75" s="46">
        <f t="shared" si="7"/>
        <v>20156.541962209605</v>
      </c>
      <c r="F75" s="46">
        <f t="shared" si="8"/>
        <v>20156.5</v>
      </c>
      <c r="G75" s="44">
        <f t="shared" si="13"/>
        <v>1.0737500007962808E-2</v>
      </c>
      <c r="H75" s="43"/>
      <c r="I75" s="43"/>
      <c r="J75" s="43"/>
      <c r="K75">
        <f>+G75</f>
        <v>1.0737500007962808E-2</v>
      </c>
      <c r="L75" s="43"/>
      <c r="M75" s="43"/>
      <c r="N75" s="43"/>
      <c r="O75" s="46">
        <f t="shared" ca="1" si="10"/>
        <v>1.0639787165319202E-2</v>
      </c>
      <c r="P75" s="46"/>
      <c r="Q75" s="47">
        <f t="shared" si="11"/>
        <v>41729.013740000002</v>
      </c>
      <c r="R75" s="43"/>
      <c r="S75" s="43"/>
    </row>
    <row r="76" spans="1:22" ht="12.95" customHeight="1">
      <c r="A76" s="35" t="s">
        <v>295</v>
      </c>
      <c r="B76" s="37" t="s">
        <v>41</v>
      </c>
      <c r="C76" s="35">
        <v>56958.491699999999</v>
      </c>
      <c r="D76" s="35">
        <v>2.0000000000000001E-4</v>
      </c>
      <c r="E76" s="46">
        <f t="shared" si="7"/>
        <v>20981.045000683906</v>
      </c>
      <c r="F76" s="46">
        <f t="shared" si="8"/>
        <v>20981</v>
      </c>
      <c r="G76" s="44">
        <f t="shared" si="13"/>
        <v>1.1514999998325948E-2</v>
      </c>
      <c r="H76" s="43"/>
      <c r="I76" s="43"/>
      <c r="J76" s="46">
        <f>+G76</f>
        <v>1.1514999998325948E-2</v>
      </c>
      <c r="L76" s="43"/>
      <c r="M76" s="43"/>
      <c r="N76" s="43"/>
      <c r="O76" s="46">
        <f t="shared" ca="1" si="10"/>
        <v>1.0959441638124602E-2</v>
      </c>
      <c r="P76" s="46"/>
      <c r="Q76" s="47">
        <f t="shared" si="11"/>
        <v>41939.991699999999</v>
      </c>
      <c r="R76" s="43"/>
      <c r="S76" s="43"/>
      <c r="T76" s="43"/>
      <c r="U76" s="43"/>
      <c r="V76" s="5"/>
    </row>
    <row r="77" spans="1:22" ht="12.95" customHeight="1">
      <c r="A77" s="35" t="s">
        <v>295</v>
      </c>
      <c r="B77" s="37" t="s">
        <v>43</v>
      </c>
      <c r="C77" s="35">
        <v>56958.6175</v>
      </c>
      <c r="D77" s="35">
        <v>2.9999999999999997E-4</v>
      </c>
      <c r="E77" s="46">
        <f t="shared" ref="E77:E91" si="14">+(C77-C$7)/C$8</f>
        <v>20981.536627782025</v>
      </c>
      <c r="F77" s="46">
        <f t="shared" ref="F77:F96" si="15">ROUND(2*E77,0)/2</f>
        <v>20981.5</v>
      </c>
      <c r="G77" s="44">
        <f t="shared" si="13"/>
        <v>9.3725000042468309E-3</v>
      </c>
      <c r="H77" s="43"/>
      <c r="I77" s="43"/>
      <c r="J77" s="46">
        <f>+G77</f>
        <v>9.3725000042468309E-3</v>
      </c>
      <c r="L77" s="43"/>
      <c r="M77" s="43"/>
      <c r="N77" s="43"/>
      <c r="O77" s="46">
        <f t="shared" ref="O77:O91" ca="1" si="16">+C$11+C$12*$F77</f>
        <v>1.0959635485591434E-2</v>
      </c>
      <c r="P77" s="46"/>
      <c r="Q77" s="47">
        <f t="shared" ref="Q77:Q91" si="17">+C77-15018.5</f>
        <v>41940.1175</v>
      </c>
      <c r="R77" s="43"/>
      <c r="S77" s="43"/>
      <c r="T77" s="43"/>
      <c r="U77" s="43"/>
      <c r="V77" s="5"/>
    </row>
    <row r="78" spans="1:22" ht="12.95" customHeight="1">
      <c r="A78" s="35" t="s">
        <v>295</v>
      </c>
      <c r="B78" s="37" t="s">
        <v>43</v>
      </c>
      <c r="C78" s="35">
        <v>57029.499199999998</v>
      </c>
      <c r="D78" s="35">
        <v>1E-4</v>
      </c>
      <c r="E78" s="46">
        <f t="shared" si="14"/>
        <v>21258.542704730644</v>
      </c>
      <c r="F78" s="46">
        <f t="shared" si="15"/>
        <v>21258.5</v>
      </c>
      <c r="G78" s="44">
        <f t="shared" si="13"/>
        <v>1.0927499999525025E-2</v>
      </c>
      <c r="H78" s="43"/>
      <c r="I78" s="43"/>
      <c r="J78" s="46">
        <f>+G78</f>
        <v>1.0927499999525025E-2</v>
      </c>
      <c r="L78" s="43"/>
      <c r="M78" s="43"/>
      <c r="N78" s="43"/>
      <c r="O78" s="46">
        <f t="shared" ca="1" si="16"/>
        <v>1.106702698221617E-2</v>
      </c>
      <c r="P78" s="46"/>
      <c r="Q78" s="47">
        <f t="shared" si="17"/>
        <v>42010.999199999998</v>
      </c>
      <c r="R78" s="43"/>
      <c r="S78" s="43"/>
      <c r="T78" s="43"/>
      <c r="U78" s="43"/>
      <c r="V78" s="5"/>
    </row>
    <row r="79" spans="1:22" ht="12.95" customHeight="1">
      <c r="A79" s="35" t="s">
        <v>295</v>
      </c>
      <c r="B79" s="37" t="s">
        <v>43</v>
      </c>
      <c r="C79" s="35">
        <v>57065.4274</v>
      </c>
      <c r="D79" s="35">
        <v>1E-4</v>
      </c>
      <c r="E79" s="46">
        <f t="shared" si="14"/>
        <v>21398.950309709453</v>
      </c>
      <c r="F79" s="46">
        <f t="shared" si="15"/>
        <v>21399</v>
      </c>
      <c r="G79" s="44">
        <f t="shared" si="13"/>
        <v>-1.2714999997115228E-2</v>
      </c>
      <c r="H79" s="43"/>
      <c r="I79" s="43"/>
      <c r="J79" s="46">
        <f>+G79</f>
        <v>-1.2714999997115228E-2</v>
      </c>
      <c r="L79" s="43"/>
      <c r="M79" s="43"/>
      <c r="N79" s="43"/>
      <c r="O79" s="46">
        <f t="shared" ca="1" si="16"/>
        <v>1.1121498120395866E-2</v>
      </c>
      <c r="P79" s="46"/>
      <c r="Q79" s="47">
        <f t="shared" si="17"/>
        <v>42046.9274</v>
      </c>
      <c r="R79" s="43"/>
      <c r="S79" s="43"/>
      <c r="T79" s="43"/>
      <c r="U79" s="43"/>
      <c r="V79" s="5"/>
    </row>
    <row r="80" spans="1:22" ht="12.95" customHeight="1">
      <c r="A80" s="35" t="s">
        <v>295</v>
      </c>
      <c r="B80" s="37" t="s">
        <v>43</v>
      </c>
      <c r="C80" s="35">
        <v>57065.453300000001</v>
      </c>
      <c r="D80" s="35">
        <v>2.0000000000000001E-4</v>
      </c>
      <c r="E80" s="46">
        <f t="shared" si="14"/>
        <v>21399.051527053183</v>
      </c>
      <c r="F80" s="46">
        <f t="shared" si="15"/>
        <v>21399</v>
      </c>
      <c r="G80" s="44">
        <f t="shared" si="13"/>
        <v>1.3185000003431924E-2</v>
      </c>
      <c r="H80" s="43"/>
      <c r="I80" s="43"/>
      <c r="J80" s="46">
        <f>+G80</f>
        <v>1.3185000003431924E-2</v>
      </c>
      <c r="L80" s="43"/>
      <c r="M80" s="43"/>
      <c r="N80" s="43"/>
      <c r="O80" s="46">
        <f t="shared" ca="1" si="16"/>
        <v>1.1121498120395866E-2</v>
      </c>
      <c r="P80" s="46"/>
      <c r="Q80" s="47">
        <f t="shared" si="17"/>
        <v>42046.953300000001</v>
      </c>
      <c r="R80" s="43"/>
      <c r="S80" s="43"/>
      <c r="T80" s="43"/>
      <c r="U80" s="43"/>
      <c r="V80" s="5"/>
    </row>
    <row r="81" spans="1:22" ht="12.95" customHeight="1">
      <c r="A81" s="35" t="s">
        <v>295</v>
      </c>
      <c r="B81" s="37" t="s">
        <v>41</v>
      </c>
      <c r="C81" s="35">
        <v>57065.555999999997</v>
      </c>
      <c r="D81" s="35">
        <v>1E-4</v>
      </c>
      <c r="E81" s="46">
        <f t="shared" si="14"/>
        <v>21399.452879223089</v>
      </c>
      <c r="F81" s="46">
        <f t="shared" si="15"/>
        <v>21399.5</v>
      </c>
      <c r="H81" s="43"/>
      <c r="I81" s="43"/>
      <c r="J81" s="46"/>
      <c r="L81" s="43"/>
      <c r="M81" s="43"/>
      <c r="N81" s="43"/>
      <c r="O81" s="46">
        <f t="shared" ca="1" si="16"/>
        <v>1.1121691967862697E-2</v>
      </c>
      <c r="P81" s="46"/>
      <c r="Q81" s="47">
        <f t="shared" si="17"/>
        <v>42047.055999999997</v>
      </c>
      <c r="R81" s="43"/>
      <c r="S81" s="43"/>
      <c r="T81" s="43"/>
      <c r="U81" s="44">
        <f>+C81-(C$7+F81*C$8)</f>
        <v>-1.2057500003720634E-2</v>
      </c>
      <c r="V81" s="5"/>
    </row>
    <row r="82" spans="1:22" ht="12.95" customHeight="1">
      <c r="A82" s="35" t="s">
        <v>295</v>
      </c>
      <c r="B82" s="37" t="s">
        <v>41</v>
      </c>
      <c r="C82" s="35">
        <v>57065.580600000001</v>
      </c>
      <c r="D82" s="35">
        <v>1E-4</v>
      </c>
      <c r="E82" s="46">
        <f t="shared" si="14"/>
        <v>21399.549016159617</v>
      </c>
      <c r="F82" s="46">
        <f t="shared" si="15"/>
        <v>21399.5</v>
      </c>
      <c r="G82" s="44">
        <f t="shared" ref="G82:G91" si="18">+C82-(C$7+F82*C$8)</f>
        <v>1.254250000056345E-2</v>
      </c>
      <c r="H82" s="43"/>
      <c r="I82" s="43"/>
      <c r="J82" s="46">
        <f>+G82</f>
        <v>1.254250000056345E-2</v>
      </c>
      <c r="L82" s="43"/>
      <c r="M82" s="43"/>
      <c r="N82" s="43"/>
      <c r="O82" s="46">
        <f t="shared" ca="1" si="16"/>
        <v>1.1121691967862697E-2</v>
      </c>
      <c r="P82" s="46"/>
      <c r="Q82" s="47">
        <f t="shared" si="17"/>
        <v>42047.080600000001</v>
      </c>
      <c r="R82" s="43"/>
      <c r="S82" s="43"/>
      <c r="T82" s="43"/>
      <c r="U82" s="43"/>
      <c r="V82" s="5"/>
    </row>
    <row r="83" spans="1:22" ht="12.95" customHeight="1">
      <c r="A83" s="35" t="s">
        <v>294</v>
      </c>
      <c r="B83" s="37"/>
      <c r="C83" s="35">
        <v>57091.297299999998</v>
      </c>
      <c r="D83" s="35">
        <v>1.6000000000000001E-3</v>
      </c>
      <c r="E83" s="46">
        <f t="shared" si="14"/>
        <v>21500.050022471038</v>
      </c>
      <c r="F83" s="46">
        <f t="shared" si="15"/>
        <v>21500</v>
      </c>
      <c r="G83" s="44">
        <f t="shared" si="18"/>
        <v>1.2800000004062895E-2</v>
      </c>
      <c r="H83" s="43"/>
      <c r="I83" s="43"/>
      <c r="J83" s="46">
        <f>+G83</f>
        <v>1.2800000004062895E-2</v>
      </c>
      <c r="L83" s="43"/>
      <c r="M83" s="43"/>
      <c r="N83" s="43"/>
      <c r="O83" s="46">
        <f t="shared" ca="1" si="16"/>
        <v>1.1160655308695861E-2</v>
      </c>
      <c r="P83" s="46"/>
      <c r="Q83" s="47">
        <f t="shared" si="17"/>
        <v>42072.797299999998</v>
      </c>
      <c r="R83" s="43"/>
      <c r="S83" s="43"/>
      <c r="T83" s="43"/>
      <c r="U83" s="43"/>
      <c r="V83" s="5"/>
    </row>
    <row r="84" spans="1:22" ht="12.95" customHeight="1">
      <c r="A84" s="35" t="s">
        <v>294</v>
      </c>
      <c r="B84" s="37"/>
      <c r="C84" s="35">
        <v>57091.424200000001</v>
      </c>
      <c r="D84" s="35">
        <v>1.6999999999999999E-3</v>
      </c>
      <c r="E84" s="46">
        <f t="shared" si="14"/>
        <v>21500.545948375264</v>
      </c>
      <c r="F84" s="46">
        <f t="shared" si="15"/>
        <v>21500.5</v>
      </c>
      <c r="G84" s="44">
        <f t="shared" si="18"/>
        <v>1.1757500004023314E-2</v>
      </c>
      <c r="H84" s="43"/>
      <c r="I84" s="43"/>
      <c r="J84" s="46">
        <f>+G84</f>
        <v>1.1757500004023314E-2</v>
      </c>
      <c r="L84" s="43"/>
      <c r="M84" s="43"/>
      <c r="N84" s="43"/>
      <c r="O84" s="46">
        <f t="shared" ca="1" si="16"/>
        <v>1.1160849156162691E-2</v>
      </c>
      <c r="P84" s="46"/>
      <c r="Q84" s="47">
        <f t="shared" si="17"/>
        <v>42072.924200000001</v>
      </c>
      <c r="R84" s="43"/>
      <c r="S84" s="43"/>
      <c r="T84" s="43"/>
      <c r="U84" s="43"/>
      <c r="V84" s="5"/>
    </row>
    <row r="85" spans="1:22" ht="12.95" customHeight="1">
      <c r="A85" s="35" t="s">
        <v>294</v>
      </c>
      <c r="B85" s="37"/>
      <c r="C85" s="35">
        <v>57091.553899999999</v>
      </c>
      <c r="D85" s="35">
        <v>4.1999999999999997E-3</v>
      </c>
      <c r="E85" s="46">
        <f t="shared" si="14"/>
        <v>21501.052816695006</v>
      </c>
      <c r="F85" s="46">
        <f t="shared" si="15"/>
        <v>21501</v>
      </c>
      <c r="G85" s="44">
        <f t="shared" si="18"/>
        <v>1.3514999998733401E-2</v>
      </c>
      <c r="H85" s="43"/>
      <c r="I85" s="43"/>
      <c r="J85" s="46">
        <f>+G85</f>
        <v>1.3514999998733401E-2</v>
      </c>
      <c r="L85" s="43"/>
      <c r="M85" s="43"/>
      <c r="N85" s="43"/>
      <c r="O85" s="46">
        <f t="shared" ca="1" si="16"/>
        <v>1.1161043003629523E-2</v>
      </c>
      <c r="P85" s="46"/>
      <c r="Q85" s="47">
        <f t="shared" si="17"/>
        <v>42073.053899999999</v>
      </c>
      <c r="R85" s="43"/>
      <c r="S85" s="43"/>
      <c r="T85" s="43"/>
      <c r="U85" s="43"/>
      <c r="V85" s="5"/>
    </row>
    <row r="86" spans="1:22" ht="12.95" customHeight="1">
      <c r="A86" s="35" t="s">
        <v>294</v>
      </c>
      <c r="B86" s="37"/>
      <c r="C86" s="35">
        <v>57091.678899999999</v>
      </c>
      <c r="D86" s="35">
        <v>5.0000000000000001E-4</v>
      </c>
      <c r="E86" s="46">
        <f t="shared" si="14"/>
        <v>21501.541317388677</v>
      </c>
      <c r="F86" s="46">
        <f t="shared" si="15"/>
        <v>21501.5</v>
      </c>
      <c r="G86" s="44">
        <f t="shared" si="18"/>
        <v>1.0572500003036112E-2</v>
      </c>
      <c r="H86" s="43"/>
      <c r="I86" s="43"/>
      <c r="J86" s="46">
        <f>+G86</f>
        <v>1.0572500003036112E-2</v>
      </c>
      <c r="L86" s="43"/>
      <c r="M86" s="43"/>
      <c r="N86" s="43"/>
      <c r="O86" s="46">
        <f t="shared" ca="1" si="16"/>
        <v>1.1161236851096355E-2</v>
      </c>
      <c r="P86" s="46"/>
      <c r="Q86" s="47">
        <f t="shared" si="17"/>
        <v>42073.178899999999</v>
      </c>
      <c r="R86" s="43"/>
      <c r="S86" s="43"/>
      <c r="T86" s="43"/>
      <c r="U86" s="43"/>
      <c r="V86" s="5"/>
    </row>
    <row r="87" spans="1:22" ht="12.95" customHeight="1">
      <c r="A87" s="68" t="s">
        <v>298</v>
      </c>
      <c r="B87" s="69" t="s">
        <v>41</v>
      </c>
      <c r="C87" s="70">
        <v>57101.53198</v>
      </c>
      <c r="D87" s="70">
        <v>1E-4</v>
      </c>
      <c r="E87" s="46">
        <f t="shared" si="14"/>
        <v>21540.047208707045</v>
      </c>
      <c r="F87" s="46">
        <f t="shared" si="15"/>
        <v>21540</v>
      </c>
      <c r="G87" s="44">
        <f t="shared" si="18"/>
        <v>1.2080000000423752E-2</v>
      </c>
      <c r="H87" s="43"/>
      <c r="I87" s="43"/>
      <c r="K87" s="46">
        <f>+G87</f>
        <v>1.2080000000423752E-2</v>
      </c>
      <c r="L87" s="43"/>
      <c r="M87" s="43"/>
      <c r="N87" s="43"/>
      <c r="O87" s="46">
        <f t="shared" ca="1" si="16"/>
        <v>1.1176163106042393E-2</v>
      </c>
      <c r="P87" s="46"/>
      <c r="Q87" s="47">
        <f t="shared" si="17"/>
        <v>42083.03198</v>
      </c>
      <c r="R87" s="43"/>
      <c r="S87" s="43"/>
      <c r="T87" s="43"/>
      <c r="U87" s="43"/>
      <c r="V87" s="5"/>
    </row>
    <row r="88" spans="1:22" ht="12.95" customHeight="1">
      <c r="A88" s="68" t="s">
        <v>298</v>
      </c>
      <c r="B88" s="69" t="s">
        <v>41</v>
      </c>
      <c r="C88" s="70">
        <v>57101.531999999999</v>
      </c>
      <c r="D88" s="70">
        <v>1E-4</v>
      </c>
      <c r="E88" s="46">
        <f t="shared" si="14"/>
        <v>21540.047286867157</v>
      </c>
      <c r="F88" s="46">
        <f t="shared" si="15"/>
        <v>21540</v>
      </c>
      <c r="G88" s="44">
        <f t="shared" si="18"/>
        <v>1.2099999999918509E-2</v>
      </c>
      <c r="H88" s="43"/>
      <c r="I88" s="43"/>
      <c r="K88" s="46">
        <f>+G88</f>
        <v>1.2099999999918509E-2</v>
      </c>
      <c r="L88" s="43"/>
      <c r="M88" s="43"/>
      <c r="N88" s="43"/>
      <c r="O88" s="46">
        <f t="shared" ca="1" si="16"/>
        <v>1.1176163106042393E-2</v>
      </c>
      <c r="P88" s="46"/>
      <c r="Q88" s="47">
        <f t="shared" si="17"/>
        <v>42083.031999999999</v>
      </c>
      <c r="R88" s="43"/>
      <c r="S88" s="43"/>
      <c r="T88" s="43"/>
      <c r="U88" s="43"/>
      <c r="V88" s="5"/>
    </row>
    <row r="89" spans="1:22" ht="12.95" customHeight="1">
      <c r="A89" s="35" t="s">
        <v>295</v>
      </c>
      <c r="B89" s="37" t="s">
        <v>41</v>
      </c>
      <c r="C89" s="35">
        <v>57102.3</v>
      </c>
      <c r="D89" s="35">
        <v>1E-4</v>
      </c>
      <c r="E89" s="46">
        <f t="shared" si="14"/>
        <v>21543.048635129086</v>
      </c>
      <c r="F89" s="46">
        <f t="shared" si="15"/>
        <v>21543</v>
      </c>
      <c r="G89" s="44">
        <f t="shared" si="18"/>
        <v>1.2445000007573981E-2</v>
      </c>
      <c r="H89" s="43"/>
      <c r="I89" s="43"/>
      <c r="J89" s="46">
        <f>+G89</f>
        <v>1.2445000007573981E-2</v>
      </c>
      <c r="L89" s="43"/>
      <c r="M89" s="43"/>
      <c r="N89" s="43"/>
      <c r="O89" s="46">
        <f t="shared" ca="1" si="16"/>
        <v>1.1177326190843382E-2</v>
      </c>
      <c r="P89" s="46"/>
      <c r="Q89" s="47">
        <f t="shared" si="17"/>
        <v>42083.8</v>
      </c>
      <c r="R89" s="43"/>
      <c r="S89" s="43"/>
      <c r="T89" s="43"/>
      <c r="U89" s="43"/>
      <c r="V89" s="5"/>
    </row>
    <row r="90" spans="1:22" ht="12.95" customHeight="1">
      <c r="A90" s="71" t="s">
        <v>2</v>
      </c>
      <c r="B90" s="72" t="s">
        <v>41</v>
      </c>
      <c r="C90" s="73">
        <v>57299.332999999999</v>
      </c>
      <c r="D90" s="73">
        <v>1.1999999999999999E-3</v>
      </c>
      <c r="E90" s="46">
        <f t="shared" si="14"/>
        <v>22313.054692537669</v>
      </c>
      <c r="F90" s="46">
        <f t="shared" si="15"/>
        <v>22313</v>
      </c>
      <c r="G90" s="44">
        <f t="shared" si="18"/>
        <v>1.3995000001159497E-2</v>
      </c>
      <c r="H90" s="43"/>
      <c r="I90" s="43"/>
      <c r="K90" s="46">
        <f t="shared" ref="K90:K112" si="19">+G90</f>
        <v>1.3995000001159497E-2</v>
      </c>
      <c r="L90" s="43"/>
      <c r="M90" s="43"/>
      <c r="N90" s="43"/>
      <c r="O90" s="46">
        <f t="shared" ca="1" si="16"/>
        <v>1.1475851289764132E-2</v>
      </c>
      <c r="P90" s="46"/>
      <c r="Q90" s="47">
        <f t="shared" si="17"/>
        <v>42280.832999999999</v>
      </c>
      <c r="R90" s="43"/>
      <c r="S90" s="43"/>
    </row>
    <row r="91" spans="1:22" ht="12.95" customHeight="1">
      <c r="A91" s="71" t="s">
        <v>2</v>
      </c>
      <c r="B91" s="72" t="s">
        <v>41</v>
      </c>
      <c r="C91" s="73">
        <v>57299.458400000003</v>
      </c>
      <c r="D91" s="73">
        <v>1.1999999999999999E-3</v>
      </c>
      <c r="E91" s="46">
        <f t="shared" si="14"/>
        <v>22313.544756433577</v>
      </c>
      <c r="F91" s="46">
        <f t="shared" si="15"/>
        <v>22313.5</v>
      </c>
      <c r="G91" s="44">
        <f t="shared" si="18"/>
        <v>1.1452500009909272E-2</v>
      </c>
      <c r="H91" s="43"/>
      <c r="I91" s="43"/>
      <c r="K91" s="46">
        <f t="shared" si="19"/>
        <v>1.1452500009909272E-2</v>
      </c>
      <c r="L91" s="43"/>
      <c r="M91" s="43"/>
      <c r="N91" s="43"/>
      <c r="O91" s="46">
        <f t="shared" ca="1" si="16"/>
        <v>1.1476045137230962E-2</v>
      </c>
      <c r="P91" s="46"/>
      <c r="Q91" s="47">
        <f t="shared" si="17"/>
        <v>42280.958400000003</v>
      </c>
      <c r="R91" s="43"/>
      <c r="S91" s="43"/>
    </row>
    <row r="92" spans="1:22" ht="12.95" customHeight="1">
      <c r="A92" s="71" t="s">
        <v>2</v>
      </c>
      <c r="B92" s="72" t="s">
        <v>41</v>
      </c>
      <c r="C92" s="73">
        <v>57299.588900000002</v>
      </c>
      <c r="D92" s="73">
        <v>2.0999999999999999E-3</v>
      </c>
      <c r="E92" s="46">
        <f t="shared" ref="E92:E112" si="20">+(C92-C$7)/C$8</f>
        <v>22314.054751157768</v>
      </c>
      <c r="F92" s="46">
        <f t="shared" si="15"/>
        <v>22314</v>
      </c>
      <c r="G92" s="44">
        <f t="shared" ref="G92:G112" si="21">+C92-(C$7+F92*C$8)</f>
        <v>1.4010000006237533E-2</v>
      </c>
      <c r="H92" s="43"/>
      <c r="I92" s="43"/>
      <c r="K92" s="46">
        <f t="shared" si="19"/>
        <v>1.4010000006237533E-2</v>
      </c>
      <c r="L92" s="43"/>
      <c r="M92" s="43"/>
      <c r="N92" s="43"/>
      <c r="O92" s="46">
        <f t="shared" ref="O92:O112" ca="1" si="22">+C$11+C$12*$F92</f>
        <v>1.1476238984697794E-2</v>
      </c>
      <c r="P92" s="46"/>
      <c r="Q92" s="47">
        <f t="shared" ref="Q92:Q112" si="23">+C92-15018.5</f>
        <v>42281.088900000002</v>
      </c>
      <c r="R92" s="43"/>
      <c r="S92" s="43"/>
      <c r="T92" s="43"/>
      <c r="U92" s="43"/>
      <c r="V92" s="5"/>
    </row>
    <row r="93" spans="1:22" ht="12.95" customHeight="1">
      <c r="A93" s="68" t="s">
        <v>298</v>
      </c>
      <c r="B93" s="69" t="s">
        <v>43</v>
      </c>
      <c r="C93" s="70">
        <v>57410.511680000003</v>
      </c>
      <c r="D93" s="70">
        <v>1E-4</v>
      </c>
      <c r="E93" s="46">
        <f t="shared" si="20"/>
        <v>22747.541590949084</v>
      </c>
      <c r="F93" s="46">
        <f t="shared" si="15"/>
        <v>22747.5</v>
      </c>
      <c r="G93" s="44">
        <f t="shared" si="21"/>
        <v>1.0642500004905742E-2</v>
      </c>
      <c r="H93" s="43"/>
      <c r="I93" s="43"/>
      <c r="K93" s="46">
        <f t="shared" si="19"/>
        <v>1.0642500004905742E-2</v>
      </c>
      <c r="L93" s="43"/>
      <c r="M93" s="43"/>
      <c r="N93" s="43"/>
      <c r="O93" s="46">
        <f t="shared" ca="1" si="22"/>
        <v>1.1644304738440839E-2</v>
      </c>
      <c r="P93" s="46"/>
      <c r="Q93" s="47">
        <f t="shared" si="23"/>
        <v>42392.011680000003</v>
      </c>
      <c r="R93" s="43"/>
      <c r="S93" s="43"/>
      <c r="T93" s="43"/>
      <c r="U93" s="43"/>
      <c r="V93" s="5"/>
    </row>
    <row r="94" spans="1:22" ht="12.95" customHeight="1">
      <c r="A94" s="68" t="s">
        <v>298</v>
      </c>
      <c r="B94" s="69" t="s">
        <v>43</v>
      </c>
      <c r="C94" s="70">
        <v>57410.511980000003</v>
      </c>
      <c r="D94" s="70">
        <v>1E-4</v>
      </c>
      <c r="E94" s="46">
        <f t="shared" si="20"/>
        <v>22747.542763350746</v>
      </c>
      <c r="F94" s="46">
        <f t="shared" si="15"/>
        <v>22747.5</v>
      </c>
      <c r="G94" s="44">
        <f t="shared" si="21"/>
        <v>1.0942500004603062E-2</v>
      </c>
      <c r="H94" s="43"/>
      <c r="I94" s="43"/>
      <c r="K94" s="46">
        <f t="shared" si="19"/>
        <v>1.0942500004603062E-2</v>
      </c>
      <c r="L94" s="43"/>
      <c r="M94" s="43"/>
      <c r="N94" s="43"/>
      <c r="O94" s="46">
        <f t="shared" ca="1" si="22"/>
        <v>1.1644304738440839E-2</v>
      </c>
      <c r="P94" s="46"/>
      <c r="Q94" s="47">
        <f t="shared" si="23"/>
        <v>42392.011980000003</v>
      </c>
      <c r="R94" s="43"/>
      <c r="S94" s="43"/>
      <c r="T94" s="43"/>
      <c r="U94" s="43"/>
      <c r="V94" s="5"/>
    </row>
    <row r="95" spans="1:22" ht="12.95" customHeight="1">
      <c r="A95" s="68" t="s">
        <v>298</v>
      </c>
      <c r="B95" s="69" t="s">
        <v>41</v>
      </c>
      <c r="C95" s="70">
        <v>57410.641669999997</v>
      </c>
      <c r="D95" s="70">
        <v>1E-4</v>
      </c>
      <c r="E95" s="46">
        <f t="shared" si="20"/>
        <v>22748.049592590422</v>
      </c>
      <c r="F95" s="46">
        <f t="shared" si="15"/>
        <v>22748</v>
      </c>
      <c r="G95" s="44">
        <f t="shared" si="21"/>
        <v>1.269000000320375E-2</v>
      </c>
      <c r="H95" s="43"/>
      <c r="I95" s="43"/>
      <c r="K95" s="46">
        <f t="shared" si="19"/>
        <v>1.269000000320375E-2</v>
      </c>
      <c r="L95" s="43"/>
      <c r="M95" s="43"/>
      <c r="N95" s="43"/>
      <c r="O95" s="46">
        <f t="shared" ca="1" si="22"/>
        <v>1.1644498585907671E-2</v>
      </c>
      <c r="P95" s="46"/>
      <c r="Q95" s="47">
        <f t="shared" si="23"/>
        <v>42392.141669999997</v>
      </c>
      <c r="R95" s="43"/>
      <c r="S95" s="43"/>
      <c r="T95" s="43"/>
      <c r="U95" s="43"/>
      <c r="V95" s="5"/>
    </row>
    <row r="96" spans="1:22" ht="12.95" customHeight="1">
      <c r="A96" s="68" t="s">
        <v>298</v>
      </c>
      <c r="B96" s="69" t="s">
        <v>41</v>
      </c>
      <c r="C96" s="70">
        <v>57410.641750000003</v>
      </c>
      <c r="D96" s="70">
        <v>1E-4</v>
      </c>
      <c r="E96" s="46">
        <f t="shared" si="20"/>
        <v>22748.049905230888</v>
      </c>
      <c r="F96" s="46">
        <f t="shared" si="15"/>
        <v>22748</v>
      </c>
      <c r="G96" s="44">
        <f t="shared" si="21"/>
        <v>1.2770000008458737E-2</v>
      </c>
      <c r="H96" s="43"/>
      <c r="I96" s="43"/>
      <c r="K96" s="46">
        <f t="shared" si="19"/>
        <v>1.2770000008458737E-2</v>
      </c>
      <c r="L96" s="43"/>
      <c r="M96" s="43"/>
      <c r="N96" s="43"/>
      <c r="O96" s="46">
        <f t="shared" ca="1" si="22"/>
        <v>1.1644498585907671E-2</v>
      </c>
      <c r="P96" s="46"/>
      <c r="Q96" s="47">
        <f t="shared" si="23"/>
        <v>42392.141750000003</v>
      </c>
      <c r="R96" s="43"/>
      <c r="S96" s="43"/>
      <c r="T96" s="43"/>
      <c r="U96" s="43"/>
      <c r="V96" s="5"/>
    </row>
    <row r="97" spans="1:22" ht="12.95" customHeight="1">
      <c r="A97" s="70" t="s">
        <v>0</v>
      </c>
      <c r="B97" s="69" t="s">
        <v>43</v>
      </c>
      <c r="C97" s="70">
        <v>57412.048699999999</v>
      </c>
      <c r="D97" s="70" t="s">
        <v>72</v>
      </c>
      <c r="E97" s="46">
        <f t="shared" si="20"/>
        <v>22753.548273638557</v>
      </c>
      <c r="F97" s="46">
        <f t="shared" ref="F97:F112" si="24">ROUND(2*E97,0)/2</f>
        <v>22753.5</v>
      </c>
      <c r="G97" s="44">
        <f t="shared" si="21"/>
        <v>1.2352500001725275E-2</v>
      </c>
      <c r="H97" s="43"/>
      <c r="I97" s="43"/>
      <c r="K97" s="46">
        <f t="shared" si="19"/>
        <v>1.2352500001725275E-2</v>
      </c>
      <c r="L97" s="43"/>
      <c r="M97" s="43"/>
      <c r="N97" s="43"/>
      <c r="O97" s="46">
        <f t="shared" ca="1" si="22"/>
        <v>1.164663090804282E-2</v>
      </c>
      <c r="P97" s="46"/>
      <c r="Q97" s="47">
        <f t="shared" si="23"/>
        <v>42393.548699999999</v>
      </c>
      <c r="R97" s="43"/>
      <c r="S97" s="43"/>
      <c r="T97" s="43"/>
      <c r="U97" s="43"/>
      <c r="V97" s="5"/>
    </row>
    <row r="98" spans="1:22" ht="12.95" customHeight="1">
      <c r="A98" s="70" t="s">
        <v>0</v>
      </c>
      <c r="B98" s="69" t="s">
        <v>41</v>
      </c>
      <c r="C98" s="70">
        <v>57412.177300000003</v>
      </c>
      <c r="D98" s="70" t="s">
        <v>72</v>
      </c>
      <c r="E98" s="46">
        <f t="shared" si="20"/>
        <v>22754.050843152221</v>
      </c>
      <c r="F98" s="46">
        <f t="shared" si="24"/>
        <v>22754</v>
      </c>
      <c r="G98" s="44">
        <f t="shared" si="21"/>
        <v>1.3010000002395827E-2</v>
      </c>
      <c r="H98" s="43"/>
      <c r="I98" s="43"/>
      <c r="K98" s="46">
        <f t="shared" si="19"/>
        <v>1.3010000002395827E-2</v>
      </c>
      <c r="L98" s="43"/>
      <c r="M98" s="43"/>
      <c r="N98" s="43"/>
      <c r="O98" s="46">
        <f t="shared" ca="1" si="22"/>
        <v>1.164682475550965E-2</v>
      </c>
      <c r="P98" s="46"/>
      <c r="Q98" s="47">
        <f t="shared" si="23"/>
        <v>42393.677300000003</v>
      </c>
      <c r="R98" s="43"/>
      <c r="S98" s="43"/>
      <c r="T98" s="43"/>
      <c r="U98" s="43"/>
      <c r="V98" s="5"/>
    </row>
    <row r="99" spans="1:22" ht="12.95" customHeight="1">
      <c r="A99" s="70" t="s">
        <v>0</v>
      </c>
      <c r="B99" s="69" t="s">
        <v>41</v>
      </c>
      <c r="C99" s="70">
        <v>57416.016100000001</v>
      </c>
      <c r="D99" s="70" t="s">
        <v>72</v>
      </c>
      <c r="E99" s="46">
        <f t="shared" si="20"/>
        <v>22769.052894855125</v>
      </c>
      <c r="F99" s="46">
        <f t="shared" si="24"/>
        <v>22769</v>
      </c>
      <c r="G99" s="44">
        <f t="shared" si="21"/>
        <v>1.3535000005504116E-2</v>
      </c>
      <c r="H99" s="43"/>
      <c r="I99" s="43"/>
      <c r="K99" s="46">
        <f t="shared" si="19"/>
        <v>1.3535000005504116E-2</v>
      </c>
      <c r="L99" s="43"/>
      <c r="M99" s="43"/>
      <c r="N99" s="43"/>
      <c r="O99" s="46">
        <f t="shared" ca="1" si="22"/>
        <v>1.16526401795146E-2</v>
      </c>
      <c r="P99" s="46"/>
      <c r="Q99" s="47">
        <f t="shared" si="23"/>
        <v>42397.516100000001</v>
      </c>
      <c r="R99" s="43"/>
      <c r="S99" s="43"/>
      <c r="T99" s="43"/>
      <c r="U99" s="43"/>
      <c r="V99" s="5"/>
    </row>
    <row r="100" spans="1:22" ht="12.95" customHeight="1">
      <c r="A100" s="71" t="s">
        <v>2</v>
      </c>
      <c r="B100" s="72" t="s">
        <v>41</v>
      </c>
      <c r="C100" s="73">
        <v>57466.295899999997</v>
      </c>
      <c r="D100" s="73">
        <v>1.8E-3</v>
      </c>
      <c r="E100" s="46">
        <f t="shared" si="20"/>
        <v>22965.546632276219</v>
      </c>
      <c r="F100" s="46">
        <f t="shared" si="24"/>
        <v>22965.5</v>
      </c>
      <c r="G100" s="44">
        <f t="shared" si="21"/>
        <v>1.1932499997783452E-2</v>
      </c>
      <c r="H100" s="43"/>
      <c r="I100" s="43"/>
      <c r="K100" s="46">
        <f t="shared" si="19"/>
        <v>1.1932499997783452E-2</v>
      </c>
      <c r="L100" s="43"/>
      <c r="M100" s="43"/>
      <c r="N100" s="43"/>
      <c r="O100" s="46">
        <f t="shared" ca="1" si="22"/>
        <v>1.172882223397944E-2</v>
      </c>
      <c r="P100" s="46"/>
      <c r="Q100" s="47">
        <f t="shared" si="23"/>
        <v>42447.795899999997</v>
      </c>
      <c r="R100" s="43"/>
      <c r="S100" s="43"/>
    </row>
    <row r="101" spans="1:22" ht="12.95" customHeight="1">
      <c r="A101" s="71" t="s">
        <v>2</v>
      </c>
      <c r="B101" s="72" t="s">
        <v>41</v>
      </c>
      <c r="C101" s="73">
        <v>57466.425199999998</v>
      </c>
      <c r="D101" s="73">
        <v>2.0999999999999999E-3</v>
      </c>
      <c r="E101" s="46">
        <f t="shared" si="20"/>
        <v>22966.051937393753</v>
      </c>
      <c r="F101" s="46">
        <f t="shared" si="24"/>
        <v>22966</v>
      </c>
      <c r="G101" s="44">
        <f t="shared" si="21"/>
        <v>1.329000000259839E-2</v>
      </c>
      <c r="H101" s="43"/>
      <c r="I101" s="43"/>
      <c r="K101" s="46">
        <f t="shared" si="19"/>
        <v>1.329000000259839E-2</v>
      </c>
      <c r="L101" s="43"/>
      <c r="M101" s="43"/>
      <c r="N101" s="43"/>
      <c r="O101" s="46">
        <f t="shared" ca="1" si="22"/>
        <v>1.1729016081446272E-2</v>
      </c>
      <c r="P101" s="46"/>
      <c r="Q101" s="47">
        <f t="shared" si="23"/>
        <v>42447.925199999998</v>
      </c>
      <c r="R101" s="43"/>
      <c r="S101" s="43"/>
      <c r="T101" s="43"/>
      <c r="U101" s="43"/>
      <c r="V101" s="5"/>
    </row>
    <row r="102" spans="1:22" ht="12.95" customHeight="1">
      <c r="A102" s="71" t="s">
        <v>2</v>
      </c>
      <c r="B102" s="72" t="s">
        <v>41</v>
      </c>
      <c r="C102" s="73">
        <v>57466.554199999999</v>
      </c>
      <c r="D102" s="73">
        <v>2.7000000000000001E-3</v>
      </c>
      <c r="E102" s="46">
        <f t="shared" si="20"/>
        <v>22966.556070109626</v>
      </c>
      <c r="F102" s="46">
        <f t="shared" si="24"/>
        <v>22966.5</v>
      </c>
      <c r="G102" s="44">
        <f t="shared" si="21"/>
        <v>1.434750000044005E-2</v>
      </c>
      <c r="H102" s="43"/>
      <c r="I102" s="43"/>
      <c r="K102" s="46">
        <f t="shared" si="19"/>
        <v>1.434750000044005E-2</v>
      </c>
      <c r="L102" s="43"/>
      <c r="M102" s="43"/>
      <c r="N102" s="43"/>
      <c r="O102" s="46">
        <f t="shared" ca="1" si="22"/>
        <v>1.1729209928913104E-2</v>
      </c>
      <c r="P102" s="46"/>
      <c r="Q102" s="47">
        <f t="shared" si="23"/>
        <v>42448.054199999999</v>
      </c>
      <c r="R102" s="43"/>
      <c r="S102" s="43"/>
      <c r="T102" s="43"/>
      <c r="U102" s="43"/>
      <c r="V102" s="5"/>
    </row>
    <row r="103" spans="1:22" ht="12.95" customHeight="1">
      <c r="A103" s="66" t="s">
        <v>297</v>
      </c>
      <c r="B103" s="45"/>
      <c r="C103" s="48">
        <v>57707.851799999997</v>
      </c>
      <c r="D103" s="44">
        <v>2.9999999999999997E-4</v>
      </c>
      <c r="E103" s="46">
        <f t="shared" si="20"/>
        <v>23909.54842995877</v>
      </c>
      <c r="F103" s="46">
        <f t="shared" si="24"/>
        <v>23909.5</v>
      </c>
      <c r="G103" s="44">
        <f t="shared" si="21"/>
        <v>1.239250000071479E-2</v>
      </c>
      <c r="H103" s="43"/>
      <c r="I103" s="43"/>
      <c r="K103" s="46">
        <f t="shared" si="19"/>
        <v>1.239250000071479E-2</v>
      </c>
      <c r="L103" s="43"/>
      <c r="M103" s="43"/>
      <c r="N103" s="43"/>
      <c r="O103" s="46">
        <f t="shared" ca="1" si="22"/>
        <v>1.2094806251357604E-2</v>
      </c>
      <c r="P103" s="46"/>
      <c r="Q103" s="47">
        <f t="shared" si="23"/>
        <v>42689.351799999997</v>
      </c>
      <c r="R103" s="43"/>
      <c r="S103" s="43"/>
    </row>
    <row r="104" spans="1:22" ht="12.95" customHeight="1">
      <c r="A104" s="76" t="s">
        <v>299</v>
      </c>
      <c r="B104" s="77" t="s">
        <v>41</v>
      </c>
      <c r="C104" s="78">
        <v>57775.533509999979</v>
      </c>
      <c r="D104" s="78">
        <v>1E-4</v>
      </c>
      <c r="E104" s="46">
        <f t="shared" si="20"/>
        <v>24174.048928229407</v>
      </c>
      <c r="F104" s="46">
        <f t="shared" si="24"/>
        <v>24174</v>
      </c>
      <c r="G104" s="44">
        <f t="shared" si="21"/>
        <v>1.2519999982032459E-2</v>
      </c>
      <c r="H104" s="43"/>
      <c r="I104" s="43"/>
      <c r="K104" s="46">
        <f t="shared" si="19"/>
        <v>1.2519999982032459E-2</v>
      </c>
      <c r="L104" s="43"/>
      <c r="M104" s="43"/>
      <c r="N104" s="43"/>
      <c r="O104" s="46">
        <f t="shared" ca="1" si="22"/>
        <v>1.219735156131155E-2</v>
      </c>
      <c r="P104" s="46"/>
      <c r="Q104" s="47">
        <f t="shared" si="23"/>
        <v>42757.033509999979</v>
      </c>
      <c r="R104" s="43"/>
      <c r="S104" s="43"/>
      <c r="T104" s="43"/>
      <c r="U104" s="43"/>
      <c r="V104" s="5"/>
    </row>
    <row r="105" spans="1:22" ht="12.95" customHeight="1">
      <c r="A105" s="76" t="s">
        <v>299</v>
      </c>
      <c r="B105" s="77" t="s">
        <v>41</v>
      </c>
      <c r="C105" s="78">
        <v>57777.324229999911</v>
      </c>
      <c r="D105" s="78">
        <v>1E-4</v>
      </c>
      <c r="E105" s="46">
        <f t="shared" si="20"/>
        <v>24181.047071926507</v>
      </c>
      <c r="F105" s="46">
        <f t="shared" si="24"/>
        <v>24181</v>
      </c>
      <c r="G105" s="44">
        <f t="shared" si="21"/>
        <v>1.2044999915815424E-2</v>
      </c>
      <c r="H105" s="43"/>
      <c r="I105" s="43"/>
      <c r="K105" s="46">
        <f t="shared" si="19"/>
        <v>1.2044999915815424E-2</v>
      </c>
      <c r="L105" s="43"/>
      <c r="M105" s="43"/>
      <c r="N105" s="43"/>
      <c r="O105" s="46">
        <f t="shared" ca="1" si="22"/>
        <v>1.2200065425847194E-2</v>
      </c>
      <c r="P105" s="46"/>
      <c r="Q105" s="47">
        <f t="shared" si="23"/>
        <v>42758.824229999911</v>
      </c>
      <c r="R105" s="43"/>
      <c r="S105" s="43"/>
      <c r="T105" s="43"/>
      <c r="U105" s="43"/>
      <c r="V105" s="5"/>
    </row>
    <row r="106" spans="1:22" ht="12.95" customHeight="1">
      <c r="A106" s="76" t="s">
        <v>299</v>
      </c>
      <c r="B106" s="77" t="s">
        <v>43</v>
      </c>
      <c r="C106" s="78">
        <v>57777.45206000004</v>
      </c>
      <c r="D106" s="78">
        <v>1E-4</v>
      </c>
      <c r="E106" s="46">
        <f t="shared" si="20"/>
        <v>24181.546632276382</v>
      </c>
      <c r="F106" s="46">
        <f t="shared" si="24"/>
        <v>24181.5</v>
      </c>
      <c r="G106" s="44">
        <f t="shared" si="21"/>
        <v>1.1932500041439198E-2</v>
      </c>
      <c r="H106" s="43"/>
      <c r="I106" s="43"/>
      <c r="K106" s="46">
        <f t="shared" si="19"/>
        <v>1.1932500041439198E-2</v>
      </c>
      <c r="L106" s="43"/>
      <c r="M106" s="43"/>
      <c r="N106" s="43"/>
      <c r="O106" s="46">
        <f t="shared" ca="1" si="22"/>
        <v>1.2200259273314026E-2</v>
      </c>
      <c r="P106" s="46"/>
      <c r="Q106" s="47">
        <f t="shared" si="23"/>
        <v>42758.95206000004</v>
      </c>
      <c r="R106" s="43"/>
      <c r="S106" s="43"/>
      <c r="T106" s="43"/>
      <c r="U106" s="43"/>
      <c r="V106" s="5"/>
    </row>
    <row r="107" spans="1:22" ht="12.95" customHeight="1">
      <c r="A107" s="76" t="s">
        <v>299</v>
      </c>
      <c r="B107" s="77" t="s">
        <v>41</v>
      </c>
      <c r="C107" s="78">
        <v>57800.610119999852</v>
      </c>
      <c r="D107" s="78">
        <v>1E-4</v>
      </c>
      <c r="E107" s="46">
        <f t="shared" si="20"/>
        <v>24272.048459268244</v>
      </c>
      <c r="F107" s="46">
        <f t="shared" si="24"/>
        <v>24272</v>
      </c>
      <c r="G107" s="44">
        <f t="shared" si="21"/>
        <v>1.2399999854096677E-2</v>
      </c>
      <c r="H107" s="43"/>
      <c r="I107" s="43"/>
      <c r="K107" s="46">
        <f t="shared" si="19"/>
        <v>1.2399999854096677E-2</v>
      </c>
      <c r="L107" s="43"/>
      <c r="M107" s="43"/>
      <c r="N107" s="43"/>
      <c r="O107" s="46">
        <f t="shared" ca="1" si="22"/>
        <v>1.2235345664810555E-2</v>
      </c>
      <c r="P107" s="46"/>
      <c r="Q107" s="47">
        <f t="shared" si="23"/>
        <v>42782.110119999852</v>
      </c>
      <c r="R107" s="43"/>
      <c r="S107" s="43"/>
      <c r="T107" s="43"/>
      <c r="U107" s="43"/>
      <c r="V107" s="5"/>
    </row>
    <row r="108" spans="1:22" ht="12.95" customHeight="1">
      <c r="A108" s="68" t="s">
        <v>1</v>
      </c>
      <c r="B108" s="74" t="s">
        <v>41</v>
      </c>
      <c r="C108" s="75">
        <v>57839.375800000002</v>
      </c>
      <c r="D108" s="75">
        <v>2.2000000000000001E-3</v>
      </c>
      <c r="E108" s="46">
        <f t="shared" si="20"/>
        <v>24423.54495183385</v>
      </c>
      <c r="F108" s="46">
        <f t="shared" si="24"/>
        <v>24423.5</v>
      </c>
      <c r="G108" s="44">
        <f t="shared" si="21"/>
        <v>1.1502500005008187E-2</v>
      </c>
      <c r="H108" s="43"/>
      <c r="I108" s="43"/>
      <c r="K108" s="46">
        <f t="shared" si="19"/>
        <v>1.1502500005008187E-2</v>
      </c>
      <c r="L108" s="43"/>
      <c r="M108" s="43"/>
      <c r="N108" s="43"/>
      <c r="O108" s="46">
        <f t="shared" ca="1" si="22"/>
        <v>1.2294081447260546E-2</v>
      </c>
      <c r="P108" s="46"/>
      <c r="Q108" s="47">
        <f t="shared" si="23"/>
        <v>42820.875800000002</v>
      </c>
      <c r="R108" s="43"/>
      <c r="S108" s="43"/>
      <c r="T108" s="43"/>
      <c r="U108" s="43"/>
      <c r="V108" s="5"/>
    </row>
    <row r="109" spans="1:22" ht="12.95" customHeight="1">
      <c r="A109" s="68" t="s">
        <v>1</v>
      </c>
      <c r="B109" s="74" t="s">
        <v>41</v>
      </c>
      <c r="C109" s="75">
        <v>57839.504699999998</v>
      </c>
      <c r="D109" s="75">
        <v>1.2999999999999999E-3</v>
      </c>
      <c r="E109" s="46">
        <f t="shared" si="20"/>
        <v>24424.048693749148</v>
      </c>
      <c r="F109" s="46">
        <f t="shared" si="24"/>
        <v>24424</v>
      </c>
      <c r="G109" s="44">
        <f t="shared" si="21"/>
        <v>1.2459999998100102E-2</v>
      </c>
      <c r="H109" s="43"/>
      <c r="I109" s="43"/>
      <c r="K109" s="46">
        <f t="shared" si="19"/>
        <v>1.2459999998100102E-2</v>
      </c>
      <c r="L109" s="43"/>
      <c r="M109" s="43"/>
      <c r="N109" s="43"/>
      <c r="O109" s="46">
        <f t="shared" ca="1" si="22"/>
        <v>1.2294275294727378E-2</v>
      </c>
      <c r="P109" s="46"/>
      <c r="Q109" s="47">
        <f t="shared" si="23"/>
        <v>42821.004699999998</v>
      </c>
      <c r="R109" s="43"/>
      <c r="S109" s="43"/>
      <c r="T109" s="43"/>
      <c r="U109" s="43"/>
      <c r="V109" s="5"/>
    </row>
    <row r="110" spans="1:22" ht="12.95" customHeight="1">
      <c r="A110" s="68" t="s">
        <v>1</v>
      </c>
      <c r="B110" s="74" t="s">
        <v>41</v>
      </c>
      <c r="C110" s="75">
        <v>57839.6302</v>
      </c>
      <c r="D110" s="75">
        <v>8.9999999999999998E-4</v>
      </c>
      <c r="E110" s="46">
        <f t="shared" si="20"/>
        <v>24424.539148445601</v>
      </c>
      <c r="F110" s="46">
        <f t="shared" si="24"/>
        <v>24424.5</v>
      </c>
      <c r="G110" s="44">
        <f t="shared" si="21"/>
        <v>1.0017500004323665E-2</v>
      </c>
      <c r="H110" s="43"/>
      <c r="I110" s="43"/>
      <c r="K110" s="46">
        <f t="shared" si="19"/>
        <v>1.0017500004323665E-2</v>
      </c>
      <c r="L110" s="43"/>
      <c r="M110" s="43"/>
      <c r="N110" s="43"/>
      <c r="O110" s="46">
        <f t="shared" ca="1" si="22"/>
        <v>1.229446914219421E-2</v>
      </c>
      <c r="P110" s="46"/>
      <c r="Q110" s="47">
        <f t="shared" si="23"/>
        <v>42821.1302</v>
      </c>
      <c r="R110" s="43"/>
      <c r="S110" s="43"/>
      <c r="T110" s="43"/>
      <c r="U110" s="43"/>
      <c r="V110" s="5"/>
    </row>
    <row r="111" spans="1:22" ht="12.95" customHeight="1">
      <c r="A111" s="68" t="s">
        <v>1</v>
      </c>
      <c r="B111" s="74" t="s">
        <v>41</v>
      </c>
      <c r="C111" s="75">
        <v>57840.398099999999</v>
      </c>
      <c r="D111" s="75">
        <v>8.9999999999999998E-4</v>
      </c>
      <c r="E111" s="46">
        <f t="shared" si="20"/>
        <v>24427.540105906955</v>
      </c>
      <c r="F111" s="46">
        <f t="shared" si="24"/>
        <v>24427.5</v>
      </c>
      <c r="G111" s="44">
        <f t="shared" si="21"/>
        <v>1.0262499999953434E-2</v>
      </c>
      <c r="H111" s="43"/>
      <c r="I111" s="43"/>
      <c r="K111" s="46">
        <f t="shared" si="19"/>
        <v>1.0262499999953434E-2</v>
      </c>
      <c r="L111" s="43"/>
      <c r="M111" s="43"/>
      <c r="N111" s="43"/>
      <c r="O111" s="46">
        <f t="shared" ca="1" si="22"/>
        <v>1.2295632226995199E-2</v>
      </c>
      <c r="P111" s="46"/>
      <c r="Q111" s="47">
        <f t="shared" si="23"/>
        <v>42821.898099999999</v>
      </c>
      <c r="R111" s="43"/>
      <c r="S111" s="43"/>
      <c r="T111" s="43"/>
      <c r="U111" s="43"/>
      <c r="V111" s="5"/>
    </row>
    <row r="112" spans="1:22" ht="12.95" customHeight="1">
      <c r="A112" s="68" t="s">
        <v>1</v>
      </c>
      <c r="B112" s="74" t="s">
        <v>41</v>
      </c>
      <c r="C112" s="75">
        <v>57840.528299999998</v>
      </c>
      <c r="D112" s="75">
        <v>2.8E-3</v>
      </c>
      <c r="E112" s="46">
        <f t="shared" si="20"/>
        <v>24428.04892822948</v>
      </c>
      <c r="F112" s="46">
        <f t="shared" si="24"/>
        <v>24428</v>
      </c>
      <c r="G112" s="44">
        <f t="shared" si="21"/>
        <v>1.2520000003860332E-2</v>
      </c>
      <c r="H112" s="43"/>
      <c r="I112" s="43"/>
      <c r="K112" s="46">
        <f t="shared" si="19"/>
        <v>1.2520000003860332E-2</v>
      </c>
      <c r="L112" s="43"/>
      <c r="M112" s="43"/>
      <c r="N112" s="43"/>
      <c r="O112" s="46">
        <f t="shared" ca="1" si="22"/>
        <v>1.2295826074462031E-2</v>
      </c>
      <c r="P112" s="46"/>
      <c r="Q112" s="47">
        <f t="shared" si="23"/>
        <v>42822.028299999998</v>
      </c>
      <c r="R112" s="43"/>
      <c r="S112" s="43"/>
      <c r="T112" s="43"/>
      <c r="U112" s="43"/>
      <c r="V112" s="5"/>
    </row>
    <row r="113" spans="1:22" ht="12.95" customHeight="1">
      <c r="A113" s="79" t="s">
        <v>300</v>
      </c>
      <c r="B113" s="80" t="s">
        <v>41</v>
      </c>
      <c r="C113" s="81">
        <v>59298.307800000002</v>
      </c>
      <c r="D113" s="82">
        <v>3.5000000000000001E-3</v>
      </c>
      <c r="E113" s="46">
        <f t="shared" ref="E113:E114" si="25">+(C113-C$7)/C$8</f>
        <v>30125.059303984232</v>
      </c>
      <c r="F113" s="46">
        <f t="shared" ref="F113:F114" si="26">ROUND(2*E113,0)/2</f>
        <v>30125</v>
      </c>
      <c r="G113" s="44">
        <f t="shared" ref="G113:G114" si="27">+C113-(C$7+F113*C$8)</f>
        <v>1.5175000007729977E-2</v>
      </c>
      <c r="H113" s="43"/>
      <c r="I113" s="43"/>
      <c r="K113" s="46">
        <f t="shared" ref="K113:K114" si="28">+G113</f>
        <v>1.5175000007729977E-2</v>
      </c>
      <c r="L113" s="43"/>
      <c r="M113" s="43"/>
      <c r="N113" s="43"/>
      <c r="O113" s="46">
        <f t="shared" ref="O113:O114" ca="1" si="29">+C$11+C$12*$F113</f>
        <v>1.4504524111541907E-2</v>
      </c>
      <c r="P113" s="46"/>
      <c r="Q113" s="47">
        <f t="shared" ref="Q113:Q114" si="30">+C113-15018.5</f>
        <v>44279.807800000002</v>
      </c>
      <c r="R113" s="43"/>
      <c r="S113" s="43"/>
      <c r="T113" s="43"/>
      <c r="U113" s="43"/>
      <c r="V113" s="5"/>
    </row>
    <row r="114" spans="1:22" ht="12.95" customHeight="1">
      <c r="A114" s="79" t="s">
        <v>300</v>
      </c>
      <c r="B114" s="80" t="s">
        <v>41</v>
      </c>
      <c r="C114" s="81">
        <v>59298.434699999998</v>
      </c>
      <c r="D114" s="82">
        <v>1.8E-3</v>
      </c>
      <c r="E114" s="46">
        <f t="shared" si="25"/>
        <v>30125.555229888429</v>
      </c>
      <c r="F114" s="46">
        <f t="shared" si="26"/>
        <v>30125.5</v>
      </c>
      <c r="G114" s="44">
        <f t="shared" si="27"/>
        <v>1.4132500000414439E-2</v>
      </c>
      <c r="H114" s="43"/>
      <c r="I114" s="43"/>
      <c r="K114" s="46">
        <f t="shared" si="28"/>
        <v>1.4132500000414439E-2</v>
      </c>
      <c r="L114" s="43"/>
      <c r="M114" s="43"/>
      <c r="N114" s="43"/>
      <c r="O114" s="46">
        <f t="shared" ca="1" si="29"/>
        <v>1.4504717959008739E-2</v>
      </c>
      <c r="P114" s="46"/>
      <c r="Q114" s="47">
        <f t="shared" si="30"/>
        <v>44279.934699999998</v>
      </c>
    </row>
    <row r="115" spans="1:22" ht="12.95" customHeight="1">
      <c r="C115" s="10"/>
      <c r="D115" s="10"/>
    </row>
    <row r="116" spans="1:22" ht="12.95" customHeight="1">
      <c r="C116" s="10"/>
      <c r="D116" s="10"/>
    </row>
    <row r="117" spans="1:22" ht="12.95" customHeight="1">
      <c r="C117" s="10"/>
      <c r="D117" s="10"/>
    </row>
    <row r="118" spans="1:22" ht="12.95" customHeight="1">
      <c r="C118" s="10"/>
      <c r="D118" s="10"/>
    </row>
    <row r="119" spans="1:22" ht="12.95" customHeight="1">
      <c r="C119" s="10"/>
      <c r="D119" s="10"/>
    </row>
    <row r="120" spans="1:22" ht="12.95" customHeight="1">
      <c r="C120" s="10"/>
      <c r="D120" s="10"/>
    </row>
    <row r="121" spans="1:22" ht="12.95" customHeight="1">
      <c r="C121" s="10"/>
      <c r="D121" s="10"/>
    </row>
    <row r="122" spans="1:22" ht="12.95" customHeight="1">
      <c r="C122" s="10"/>
      <c r="D122" s="10"/>
    </row>
    <row r="123" spans="1:22" ht="12.95" customHeight="1">
      <c r="C123" s="10"/>
      <c r="D123" s="10"/>
    </row>
    <row r="124" spans="1:22" ht="12.95" customHeight="1">
      <c r="C124" s="10"/>
      <c r="D124" s="10"/>
    </row>
    <row r="125" spans="1:22" ht="12.95" customHeight="1">
      <c r="C125" s="10"/>
      <c r="D125" s="10"/>
    </row>
    <row r="126" spans="1:22" ht="12.95" customHeight="1">
      <c r="C126" s="10"/>
      <c r="D126" s="10"/>
    </row>
    <row r="127" spans="1:22" ht="12.95" customHeight="1">
      <c r="C127" s="10"/>
      <c r="D127" s="10"/>
    </row>
    <row r="128" spans="1:22" ht="12.95" customHeight="1">
      <c r="C128" s="10"/>
      <c r="D128" s="10"/>
    </row>
    <row r="129" spans="3:4" ht="12.95" customHeight="1">
      <c r="C129" s="10"/>
      <c r="D129" s="10"/>
    </row>
    <row r="130" spans="3:4" ht="12.95" customHeight="1">
      <c r="C130" s="10"/>
      <c r="D130" s="10"/>
    </row>
    <row r="131" spans="3:4" ht="12.95" customHeight="1">
      <c r="C131" s="10"/>
      <c r="D131" s="10"/>
    </row>
    <row r="132" spans="3:4" ht="12.95" customHeight="1">
      <c r="C132" s="10"/>
      <c r="D132" s="10"/>
    </row>
    <row r="133" spans="3:4" ht="12.95" customHeight="1">
      <c r="C133" s="10"/>
      <c r="D133" s="10"/>
    </row>
    <row r="134" spans="3:4" ht="12.95" customHeight="1">
      <c r="C134" s="10"/>
      <c r="D134" s="10"/>
    </row>
    <row r="135" spans="3:4" ht="12.95" customHeight="1">
      <c r="C135" s="10"/>
      <c r="D135" s="10"/>
    </row>
    <row r="136" spans="3:4" ht="12.95" customHeight="1">
      <c r="C136" s="10"/>
      <c r="D136" s="10"/>
    </row>
    <row r="137" spans="3:4" ht="12.95" customHeight="1">
      <c r="C137" s="10"/>
      <c r="D137" s="10"/>
    </row>
    <row r="138" spans="3:4" ht="12.95" customHeight="1">
      <c r="C138" s="10"/>
      <c r="D138" s="10"/>
    </row>
    <row r="139" spans="3:4" ht="12.95" customHeight="1">
      <c r="C139" s="10"/>
      <c r="D139" s="10"/>
    </row>
    <row r="140" spans="3:4" ht="12.95" customHeight="1">
      <c r="C140" s="10"/>
      <c r="D140" s="10"/>
    </row>
    <row r="141" spans="3:4" ht="12.95" customHeight="1">
      <c r="C141" s="10"/>
      <c r="D141" s="10"/>
    </row>
    <row r="142" spans="3:4" ht="12.95" customHeight="1">
      <c r="C142" s="10"/>
      <c r="D142" s="10"/>
    </row>
    <row r="143" spans="3:4" ht="12.95" customHeight="1">
      <c r="C143" s="10"/>
      <c r="D143" s="10"/>
    </row>
    <row r="144" spans="3:4" ht="12.95" customHeight="1">
      <c r="C144" s="10"/>
      <c r="D144" s="10"/>
    </row>
    <row r="145" spans="3:4" ht="12.95" customHeight="1">
      <c r="C145" s="10"/>
      <c r="D145" s="10"/>
    </row>
    <row r="146" spans="3:4" ht="12.95" customHeight="1">
      <c r="C146" s="10"/>
      <c r="D146" s="10"/>
    </row>
    <row r="147" spans="3:4" ht="12.95" customHeight="1">
      <c r="C147" s="10"/>
      <c r="D147" s="10"/>
    </row>
    <row r="148" spans="3:4" ht="12.95" customHeight="1">
      <c r="C148" s="10"/>
      <c r="D148" s="10"/>
    </row>
    <row r="149" spans="3:4" ht="12.95" customHeight="1">
      <c r="C149" s="10"/>
      <c r="D149" s="10"/>
    </row>
    <row r="150" spans="3:4" ht="12.95" customHeight="1">
      <c r="C150" s="10"/>
      <c r="D150" s="10"/>
    </row>
    <row r="151" spans="3:4" ht="12.95" customHeight="1">
      <c r="C151" s="10"/>
      <c r="D151" s="10"/>
    </row>
    <row r="152" spans="3:4" ht="12.95" customHeight="1">
      <c r="C152" s="10"/>
      <c r="D152" s="10"/>
    </row>
    <row r="153" spans="3:4" ht="12.95" customHeight="1">
      <c r="C153" s="10"/>
      <c r="D153" s="10"/>
    </row>
    <row r="154" spans="3:4" ht="12.95" customHeight="1">
      <c r="C154" s="10"/>
      <c r="D154" s="10"/>
    </row>
    <row r="155" spans="3:4" ht="12.95" customHeight="1">
      <c r="C155" s="10"/>
      <c r="D155" s="10"/>
    </row>
    <row r="156" spans="3:4" ht="12.95" customHeight="1">
      <c r="C156" s="10"/>
      <c r="D156" s="10"/>
    </row>
    <row r="157" spans="3:4" ht="12.95" customHeight="1">
      <c r="C157" s="10"/>
      <c r="D157" s="10"/>
    </row>
    <row r="158" spans="3:4" ht="12.95" customHeight="1">
      <c r="C158" s="10"/>
      <c r="D158" s="10"/>
    </row>
    <row r="159" spans="3:4" ht="12.95" customHeight="1">
      <c r="C159" s="10"/>
      <c r="D159" s="10"/>
    </row>
    <row r="160" spans="3:4" ht="12.95" customHeight="1">
      <c r="C160" s="10"/>
      <c r="D160" s="10"/>
    </row>
    <row r="161" spans="3:4" ht="12.95" customHeight="1">
      <c r="C161" s="10"/>
      <c r="D161" s="10"/>
    </row>
    <row r="162" spans="3:4" ht="12.95" customHeight="1">
      <c r="C162" s="10"/>
      <c r="D162" s="10"/>
    </row>
    <row r="163" spans="3:4" ht="12.95" customHeight="1">
      <c r="C163" s="10"/>
      <c r="D163" s="10"/>
    </row>
    <row r="164" spans="3:4" ht="12.95" customHeight="1">
      <c r="C164" s="10"/>
      <c r="D164" s="10"/>
    </row>
    <row r="165" spans="3:4" ht="12.95" customHeight="1">
      <c r="C165" s="10"/>
      <c r="D165" s="10"/>
    </row>
    <row r="166" spans="3:4" ht="12.95" customHeight="1">
      <c r="C166" s="10"/>
      <c r="D166" s="10"/>
    </row>
    <row r="167" spans="3:4" ht="12.95" customHeight="1">
      <c r="C167" s="10"/>
      <c r="D167" s="10"/>
    </row>
    <row r="168" spans="3:4" ht="12.95" customHeight="1">
      <c r="C168" s="10"/>
      <c r="D168" s="10"/>
    </row>
    <row r="169" spans="3:4" ht="12.95" customHeight="1">
      <c r="C169" s="10"/>
      <c r="D169" s="10"/>
    </row>
    <row r="170" spans="3:4" ht="12.95" customHeight="1">
      <c r="C170" s="10"/>
      <c r="D170" s="10"/>
    </row>
    <row r="171" spans="3:4" ht="12.95" customHeight="1">
      <c r="C171" s="10"/>
      <c r="D171" s="10"/>
    </row>
    <row r="172" spans="3:4" ht="12.95" customHeight="1">
      <c r="C172" s="10"/>
      <c r="D172" s="10"/>
    </row>
    <row r="173" spans="3:4" ht="12.95" customHeight="1">
      <c r="C173" s="10"/>
      <c r="D173" s="10"/>
    </row>
    <row r="174" spans="3:4" ht="12.95" customHeight="1">
      <c r="C174" s="10"/>
      <c r="D174" s="10"/>
    </row>
    <row r="175" spans="3:4" ht="12.95" customHeight="1">
      <c r="C175" s="10"/>
      <c r="D175" s="10"/>
    </row>
    <row r="176" spans="3:4" ht="12.95" customHeight="1">
      <c r="C176" s="10"/>
      <c r="D176" s="10"/>
    </row>
    <row r="177" spans="3:4" ht="12.95" customHeight="1">
      <c r="C177" s="10"/>
      <c r="D177" s="10"/>
    </row>
    <row r="178" spans="3:4" ht="12.95" customHeight="1">
      <c r="C178" s="10"/>
      <c r="D178" s="10"/>
    </row>
    <row r="179" spans="3:4" ht="12.95" customHeight="1">
      <c r="C179" s="10"/>
      <c r="D179" s="10"/>
    </row>
    <row r="180" spans="3:4" ht="12.95" customHeight="1">
      <c r="C180" s="10"/>
      <c r="D180" s="10"/>
    </row>
    <row r="181" spans="3:4" ht="12.95" customHeight="1">
      <c r="C181" s="10"/>
      <c r="D181" s="10"/>
    </row>
    <row r="182" spans="3:4" ht="12.95" customHeight="1">
      <c r="C182" s="10"/>
      <c r="D182" s="10"/>
    </row>
    <row r="183" spans="3:4" ht="12.95" customHeight="1">
      <c r="C183" s="10"/>
      <c r="D183" s="10"/>
    </row>
    <row r="184" spans="3:4" ht="12.95" customHeight="1">
      <c r="C184" s="10"/>
      <c r="D184" s="10"/>
    </row>
    <row r="185" spans="3:4" ht="12.95" customHeight="1">
      <c r="C185" s="10"/>
      <c r="D185" s="10"/>
    </row>
    <row r="186" spans="3:4" ht="12.95" customHeight="1">
      <c r="C186" s="10"/>
      <c r="D186" s="10"/>
    </row>
    <row r="187" spans="3:4" ht="12.95" customHeight="1">
      <c r="C187" s="10"/>
      <c r="D187" s="10"/>
    </row>
    <row r="188" spans="3:4" ht="12.95" customHeight="1">
      <c r="C188" s="10"/>
      <c r="D188" s="10"/>
    </row>
    <row r="189" spans="3:4" ht="12.95" customHeight="1">
      <c r="C189" s="10"/>
      <c r="D189" s="10"/>
    </row>
    <row r="190" spans="3:4" ht="12.95" customHeight="1">
      <c r="C190" s="10"/>
      <c r="D190" s="10"/>
    </row>
    <row r="191" spans="3:4" ht="12.95" customHeight="1">
      <c r="C191" s="10"/>
      <c r="D191" s="10"/>
    </row>
    <row r="192" spans="3:4" ht="12.95" customHeight="1">
      <c r="C192" s="10"/>
      <c r="D192" s="10"/>
    </row>
    <row r="193" spans="3:4" ht="12.95" customHeight="1">
      <c r="C193" s="10"/>
      <c r="D193" s="10"/>
    </row>
    <row r="194" spans="3:4" ht="12.95" customHeight="1">
      <c r="C194" s="10"/>
      <c r="D194" s="10"/>
    </row>
    <row r="195" spans="3:4" ht="12.95" customHeight="1">
      <c r="C195" s="10"/>
      <c r="D195" s="10"/>
    </row>
    <row r="196" spans="3:4" ht="12.95" customHeight="1">
      <c r="C196" s="10"/>
      <c r="D196" s="10"/>
    </row>
    <row r="197" spans="3:4" ht="12.95" customHeight="1">
      <c r="C197" s="10"/>
      <c r="D197" s="10"/>
    </row>
    <row r="198" spans="3:4" ht="12.95" customHeight="1">
      <c r="C198" s="10"/>
      <c r="D198" s="10"/>
    </row>
    <row r="199" spans="3:4" ht="12.95" customHeight="1">
      <c r="C199" s="10"/>
      <c r="D199" s="10"/>
    </row>
    <row r="200" spans="3:4" ht="12.95" customHeight="1">
      <c r="C200" s="10"/>
      <c r="D200" s="10"/>
    </row>
    <row r="201" spans="3:4" ht="12.95" customHeight="1">
      <c r="C201" s="10"/>
      <c r="D201" s="10"/>
    </row>
    <row r="202" spans="3:4" ht="12.95" customHeight="1">
      <c r="C202" s="10"/>
      <c r="D202" s="10"/>
    </row>
    <row r="203" spans="3:4" ht="12.95" customHeight="1">
      <c r="C203" s="10"/>
      <c r="D203" s="10"/>
    </row>
    <row r="204" spans="3:4" ht="12.95" customHeight="1">
      <c r="C204" s="10"/>
      <c r="D204" s="10"/>
    </row>
    <row r="205" spans="3:4" ht="12.95" customHeight="1">
      <c r="C205" s="10"/>
      <c r="D205" s="10"/>
    </row>
    <row r="206" spans="3:4" ht="12.95" customHeight="1">
      <c r="C206" s="10"/>
      <c r="D206" s="10"/>
    </row>
    <row r="207" spans="3:4" ht="12.95" customHeight="1">
      <c r="C207" s="10"/>
      <c r="D207" s="10"/>
    </row>
    <row r="208" spans="3:4" ht="12.95" customHeight="1">
      <c r="C208" s="10"/>
      <c r="D208" s="10"/>
    </row>
    <row r="209" spans="3:4" ht="12.95" customHeight="1">
      <c r="C209" s="10"/>
      <c r="D209" s="10"/>
    </row>
    <row r="210" spans="3:4" ht="12.95" customHeight="1">
      <c r="C210" s="10"/>
      <c r="D210" s="10"/>
    </row>
    <row r="211" spans="3:4" ht="12.95" customHeight="1">
      <c r="C211" s="10"/>
      <c r="D211" s="10"/>
    </row>
    <row r="212" spans="3:4" ht="12.95" customHeight="1">
      <c r="C212" s="10"/>
      <c r="D212" s="10"/>
    </row>
    <row r="213" spans="3:4" ht="12.95" customHeight="1">
      <c r="C213" s="10"/>
      <c r="D213" s="10"/>
    </row>
    <row r="214" spans="3:4" ht="12.95" customHeight="1">
      <c r="C214" s="10"/>
      <c r="D214" s="10"/>
    </row>
    <row r="215" spans="3:4" ht="12.95" customHeight="1">
      <c r="C215" s="10"/>
      <c r="D215" s="10"/>
    </row>
    <row r="216" spans="3:4" ht="12.95" customHeight="1">
      <c r="C216" s="10"/>
      <c r="D216" s="10"/>
    </row>
    <row r="217" spans="3:4" ht="12.95" customHeight="1">
      <c r="C217" s="10"/>
      <c r="D217" s="10"/>
    </row>
    <row r="218" spans="3:4" ht="12.95" customHeight="1">
      <c r="C218" s="10"/>
      <c r="D218" s="10"/>
    </row>
    <row r="219" spans="3:4" ht="12.95" customHeight="1">
      <c r="C219" s="10"/>
      <c r="D219" s="10"/>
    </row>
    <row r="220" spans="3:4" ht="12.95" customHeight="1">
      <c r="C220" s="10"/>
      <c r="D220" s="10"/>
    </row>
    <row r="221" spans="3:4" ht="12.95" customHeight="1">
      <c r="C221" s="10"/>
      <c r="D221" s="10"/>
    </row>
    <row r="222" spans="3:4" ht="12.95" customHeight="1">
      <c r="C222" s="10"/>
      <c r="D222" s="10"/>
    </row>
    <row r="223" spans="3:4" ht="12.95" customHeight="1">
      <c r="C223" s="10"/>
      <c r="D223" s="10"/>
    </row>
    <row r="224" spans="3:4" ht="12.95" customHeight="1">
      <c r="C224" s="10"/>
      <c r="D224" s="10"/>
    </row>
    <row r="225" spans="3:4" ht="12.95" customHeight="1">
      <c r="C225" s="10"/>
      <c r="D225" s="10"/>
    </row>
    <row r="226" spans="3:4" ht="12.95" customHeight="1">
      <c r="C226" s="10"/>
      <c r="D226" s="10"/>
    </row>
    <row r="227" spans="3:4" ht="12.95" customHeight="1">
      <c r="C227" s="10"/>
      <c r="D227" s="10"/>
    </row>
    <row r="228" spans="3:4" ht="12.95" customHeight="1">
      <c r="C228" s="10"/>
      <c r="D228" s="10"/>
    </row>
    <row r="229" spans="3:4" ht="12.95" customHeight="1">
      <c r="C229" s="10"/>
      <c r="D229" s="10"/>
    </row>
    <row r="230" spans="3:4" ht="12.95" customHeight="1">
      <c r="C230" s="10"/>
      <c r="D230" s="10"/>
    </row>
    <row r="231" spans="3:4" ht="12.95" customHeight="1">
      <c r="C231" s="10"/>
      <c r="D231" s="10"/>
    </row>
    <row r="232" spans="3:4" ht="12.95" customHeight="1">
      <c r="C232" s="10"/>
      <c r="D232" s="10"/>
    </row>
    <row r="233" spans="3:4" ht="12.95" customHeight="1">
      <c r="C233" s="10"/>
      <c r="D233" s="10"/>
    </row>
    <row r="234" spans="3:4" ht="12.95" customHeight="1">
      <c r="C234" s="10"/>
      <c r="D234" s="10"/>
    </row>
    <row r="235" spans="3:4" ht="12.95" customHeight="1">
      <c r="C235" s="10"/>
      <c r="D235" s="10"/>
    </row>
    <row r="236" spans="3:4" ht="12.95" customHeight="1">
      <c r="C236" s="10"/>
      <c r="D236" s="10"/>
    </row>
    <row r="237" spans="3:4" ht="12.95" customHeight="1">
      <c r="C237" s="10"/>
      <c r="D237" s="10"/>
    </row>
    <row r="238" spans="3:4" ht="12.95" customHeight="1">
      <c r="C238" s="10"/>
      <c r="D238" s="10"/>
    </row>
    <row r="239" spans="3:4" ht="12.95" customHeight="1">
      <c r="C239" s="10"/>
      <c r="D239" s="10"/>
    </row>
    <row r="240" spans="3:4" ht="12.95" customHeight="1">
      <c r="C240" s="10"/>
      <c r="D240" s="10"/>
    </row>
    <row r="241" spans="3:4" ht="12.95" customHeight="1">
      <c r="C241" s="10"/>
      <c r="D241" s="10"/>
    </row>
    <row r="242" spans="3:4" ht="12.95" customHeight="1">
      <c r="C242" s="10"/>
      <c r="D242" s="10"/>
    </row>
    <row r="243" spans="3:4" ht="12.95" customHeight="1">
      <c r="C243" s="10"/>
      <c r="D243" s="10"/>
    </row>
    <row r="244" spans="3:4" ht="12.95" customHeight="1">
      <c r="C244" s="10"/>
      <c r="D244" s="10"/>
    </row>
    <row r="245" spans="3:4" ht="12.95" customHeight="1">
      <c r="C245" s="10"/>
      <c r="D245" s="10"/>
    </row>
    <row r="246" spans="3:4" ht="12.95" customHeight="1">
      <c r="C246" s="10"/>
      <c r="D246" s="10"/>
    </row>
    <row r="247" spans="3:4" ht="12.95" customHeight="1">
      <c r="C247" s="10"/>
      <c r="D247" s="10"/>
    </row>
    <row r="248" spans="3:4" ht="12.95" customHeight="1">
      <c r="C248" s="10"/>
      <c r="D248" s="10"/>
    </row>
    <row r="249" spans="3:4" ht="12.95" customHeight="1">
      <c r="C249" s="10"/>
      <c r="D249" s="10"/>
    </row>
    <row r="250" spans="3:4" ht="12.95" customHeight="1">
      <c r="C250" s="10"/>
      <c r="D250" s="10"/>
    </row>
    <row r="251" spans="3:4" ht="12.95" customHeight="1">
      <c r="C251" s="10"/>
      <c r="D251" s="10"/>
    </row>
    <row r="252" spans="3:4" ht="12.95" customHeight="1">
      <c r="C252" s="10"/>
      <c r="D252" s="10"/>
    </row>
    <row r="253" spans="3:4" ht="12.95" customHeight="1">
      <c r="C253" s="10"/>
      <c r="D253" s="10"/>
    </row>
    <row r="254" spans="3:4" ht="12.95" customHeight="1">
      <c r="C254" s="10"/>
      <c r="D254" s="10"/>
    </row>
    <row r="255" spans="3:4" ht="12.95" customHeight="1">
      <c r="C255" s="10"/>
      <c r="D255" s="10"/>
    </row>
    <row r="256" spans="3:4" ht="12.95" customHeight="1">
      <c r="C256" s="10"/>
      <c r="D256" s="10"/>
    </row>
    <row r="257" spans="3:4" ht="12.95" customHeight="1">
      <c r="C257" s="10"/>
      <c r="D257" s="10"/>
    </row>
    <row r="258" spans="3:4" ht="12.95" customHeight="1">
      <c r="C258" s="10"/>
      <c r="D258" s="10"/>
    </row>
    <row r="259" spans="3:4" ht="12.95" customHeight="1">
      <c r="C259" s="10"/>
      <c r="D259" s="10"/>
    </row>
    <row r="260" spans="3:4" ht="12.95" customHeight="1">
      <c r="C260" s="10"/>
      <c r="D260" s="10"/>
    </row>
    <row r="261" spans="3:4" ht="12.95" customHeight="1">
      <c r="C261" s="10"/>
      <c r="D261" s="10"/>
    </row>
    <row r="262" spans="3:4" ht="12.95" customHeight="1">
      <c r="C262" s="10"/>
      <c r="D262" s="10"/>
    </row>
    <row r="263" spans="3:4" ht="12.95" customHeight="1">
      <c r="C263" s="10"/>
      <c r="D263" s="10"/>
    </row>
    <row r="264" spans="3:4" ht="12.95" customHeight="1">
      <c r="C264" s="10"/>
      <c r="D264" s="10"/>
    </row>
    <row r="265" spans="3:4" ht="12.95" customHeight="1">
      <c r="C265" s="10"/>
      <c r="D265" s="10"/>
    </row>
    <row r="266" spans="3:4" ht="12.95" customHeight="1">
      <c r="C266" s="10"/>
      <c r="D266" s="10"/>
    </row>
    <row r="267" spans="3:4" ht="12.95" customHeight="1">
      <c r="C267" s="10"/>
      <c r="D267" s="10"/>
    </row>
    <row r="268" spans="3:4" ht="12.95" customHeight="1">
      <c r="C268" s="10"/>
      <c r="D268" s="10"/>
    </row>
    <row r="269" spans="3:4" ht="12.95" customHeight="1">
      <c r="C269" s="10"/>
      <c r="D269" s="10"/>
    </row>
    <row r="270" spans="3:4" ht="12.95" customHeight="1">
      <c r="C270" s="10"/>
      <c r="D270" s="10"/>
    </row>
    <row r="271" spans="3:4" ht="12.95" customHeight="1">
      <c r="C271" s="10"/>
      <c r="D271" s="10"/>
    </row>
    <row r="272" spans="3:4" ht="12.95" customHeight="1">
      <c r="C272" s="10"/>
      <c r="D272" s="10"/>
    </row>
    <row r="273" spans="3:4" ht="12.95" customHeight="1">
      <c r="C273" s="10"/>
      <c r="D273" s="10"/>
    </row>
    <row r="274" spans="3:4" ht="12.95" customHeight="1">
      <c r="C274" s="10"/>
      <c r="D274" s="10"/>
    </row>
    <row r="275" spans="3:4" ht="12.95" customHeight="1">
      <c r="C275" s="10"/>
      <c r="D275" s="10"/>
    </row>
    <row r="276" spans="3:4" ht="12.95" customHeight="1">
      <c r="C276" s="10"/>
      <c r="D276" s="10"/>
    </row>
    <row r="277" spans="3:4" ht="12.95" customHeight="1">
      <c r="C277" s="10"/>
      <c r="D277" s="10"/>
    </row>
    <row r="278" spans="3:4" ht="12.95" customHeight="1">
      <c r="C278" s="10"/>
      <c r="D278" s="10"/>
    </row>
    <row r="279" spans="3:4" ht="12.95" customHeight="1">
      <c r="C279" s="10"/>
      <c r="D279" s="10"/>
    </row>
    <row r="280" spans="3:4" ht="12.95" customHeight="1">
      <c r="C280" s="10"/>
      <c r="D280" s="10"/>
    </row>
    <row r="281" spans="3:4" ht="12.95" customHeight="1">
      <c r="C281" s="10"/>
      <c r="D281" s="10"/>
    </row>
    <row r="282" spans="3:4" ht="12.95" customHeight="1">
      <c r="C282" s="10"/>
      <c r="D282" s="10"/>
    </row>
    <row r="283" spans="3:4" ht="12.95" customHeight="1">
      <c r="C283" s="10"/>
      <c r="D283" s="10"/>
    </row>
    <row r="284" spans="3:4" ht="12.95" customHeight="1">
      <c r="C284" s="10"/>
      <c r="D284" s="10"/>
    </row>
    <row r="285" spans="3:4" ht="12.95" customHeight="1">
      <c r="C285" s="10"/>
      <c r="D285" s="10"/>
    </row>
    <row r="286" spans="3:4" ht="12.95" customHeight="1">
      <c r="C286" s="10"/>
      <c r="D286" s="10"/>
    </row>
    <row r="287" spans="3:4" ht="12.95" customHeight="1">
      <c r="C287" s="10"/>
      <c r="D287" s="10"/>
    </row>
    <row r="288" spans="3:4" ht="12.95" customHeight="1">
      <c r="C288" s="10"/>
      <c r="D288" s="10"/>
    </row>
    <row r="289" spans="3:4" ht="12.95" customHeight="1">
      <c r="C289" s="10"/>
      <c r="D289" s="10"/>
    </row>
    <row r="290" spans="3:4" ht="12.95" customHeight="1">
      <c r="C290" s="10"/>
      <c r="D290" s="10"/>
    </row>
    <row r="291" spans="3:4" ht="12.95" customHeight="1">
      <c r="C291" s="10"/>
      <c r="D291" s="10"/>
    </row>
    <row r="292" spans="3:4" ht="12.95" customHeight="1">
      <c r="C292" s="10"/>
      <c r="D292" s="10"/>
    </row>
    <row r="293" spans="3:4" ht="12.95" customHeight="1">
      <c r="C293" s="10"/>
      <c r="D293" s="10"/>
    </row>
    <row r="294" spans="3:4" ht="12.95" customHeight="1">
      <c r="C294" s="10"/>
      <c r="D294" s="10"/>
    </row>
    <row r="295" spans="3:4" ht="12.95" customHeight="1">
      <c r="C295" s="10"/>
      <c r="D295" s="10"/>
    </row>
    <row r="296" spans="3:4" ht="12.95" customHeight="1">
      <c r="C296" s="10"/>
      <c r="D296" s="10"/>
    </row>
    <row r="297" spans="3:4" ht="12.95" customHeight="1">
      <c r="C297" s="10"/>
      <c r="D297" s="10"/>
    </row>
    <row r="298" spans="3:4" ht="12.95" customHeight="1">
      <c r="C298" s="10"/>
      <c r="D298" s="10"/>
    </row>
    <row r="299" spans="3:4" ht="12.95" customHeight="1">
      <c r="C299" s="10"/>
      <c r="D299" s="10"/>
    </row>
    <row r="300" spans="3:4" ht="12.95" customHeight="1">
      <c r="C300" s="10"/>
      <c r="D300" s="10"/>
    </row>
    <row r="301" spans="3:4" ht="12.95" customHeight="1">
      <c r="C301" s="10"/>
      <c r="D301" s="10"/>
    </row>
    <row r="302" spans="3:4" ht="12.95" customHeight="1">
      <c r="C302" s="10"/>
      <c r="D302" s="10"/>
    </row>
    <row r="303" spans="3:4" ht="12.95" customHeight="1">
      <c r="C303" s="10"/>
      <c r="D303" s="10"/>
    </row>
    <row r="304" spans="3:4" ht="12.95" customHeight="1">
      <c r="C304" s="10"/>
      <c r="D304" s="10"/>
    </row>
    <row r="305" spans="3:4" ht="12.95" customHeight="1">
      <c r="C305" s="10"/>
      <c r="D305" s="10"/>
    </row>
    <row r="306" spans="3:4" ht="12.95" customHeight="1">
      <c r="C306" s="10"/>
      <c r="D306" s="10"/>
    </row>
    <row r="307" spans="3:4" ht="12.95" customHeight="1">
      <c r="C307" s="10"/>
      <c r="D307" s="10"/>
    </row>
    <row r="308" spans="3:4" ht="12.95" customHeight="1">
      <c r="C308" s="10"/>
      <c r="D308" s="10"/>
    </row>
    <row r="309" spans="3:4" ht="12.95" customHeight="1">
      <c r="C309" s="10"/>
      <c r="D309" s="10"/>
    </row>
    <row r="310" spans="3:4" ht="12.95" customHeight="1">
      <c r="C310" s="10"/>
      <c r="D310" s="10"/>
    </row>
    <row r="311" spans="3:4" ht="12.95" customHeight="1">
      <c r="C311" s="10"/>
      <c r="D311" s="10"/>
    </row>
    <row r="312" spans="3:4" ht="12.95" customHeight="1">
      <c r="C312" s="10"/>
      <c r="D312" s="10"/>
    </row>
    <row r="313" spans="3:4" ht="12.95" customHeight="1">
      <c r="C313" s="10"/>
      <c r="D313" s="10"/>
    </row>
    <row r="314" spans="3:4" ht="12.95" customHeight="1">
      <c r="C314" s="10"/>
      <c r="D314" s="10"/>
    </row>
    <row r="315" spans="3:4" ht="12.95" customHeight="1">
      <c r="C315" s="10"/>
      <c r="D315" s="10"/>
    </row>
    <row r="316" spans="3:4" ht="12.95" customHeight="1">
      <c r="C316" s="10"/>
      <c r="D316" s="10"/>
    </row>
    <row r="317" spans="3:4" ht="12.95" customHeight="1">
      <c r="C317" s="10"/>
      <c r="D317" s="10"/>
    </row>
    <row r="318" spans="3:4" ht="12.95" customHeight="1">
      <c r="C318" s="10"/>
      <c r="D318" s="10"/>
    </row>
    <row r="319" spans="3:4" ht="12.95" customHeight="1">
      <c r="C319" s="10"/>
      <c r="D319" s="10"/>
    </row>
    <row r="320" spans="3:4" ht="12.95" customHeight="1">
      <c r="C320" s="10"/>
      <c r="D320" s="10"/>
    </row>
    <row r="321" spans="3:4" ht="12.95" customHeight="1">
      <c r="C321" s="10"/>
      <c r="D321" s="10"/>
    </row>
    <row r="322" spans="3:4" ht="12.95" customHeight="1">
      <c r="C322" s="10"/>
      <c r="D322" s="10"/>
    </row>
    <row r="323" spans="3:4" ht="12.95" customHeight="1">
      <c r="C323" s="10"/>
      <c r="D323" s="10"/>
    </row>
    <row r="324" spans="3:4" ht="12.95" customHeight="1">
      <c r="C324" s="10"/>
      <c r="D324" s="10"/>
    </row>
    <row r="325" spans="3:4" ht="12.95" customHeight="1">
      <c r="C325" s="10"/>
      <c r="D325" s="10"/>
    </row>
    <row r="326" spans="3:4" ht="12.95" customHeight="1">
      <c r="C326" s="10"/>
      <c r="D326" s="10"/>
    </row>
    <row r="327" spans="3:4" ht="12.95" customHeight="1">
      <c r="C327" s="10"/>
      <c r="D327" s="10"/>
    </row>
    <row r="328" spans="3:4" ht="12.95" customHeight="1">
      <c r="C328" s="10"/>
      <c r="D328" s="10"/>
    </row>
    <row r="329" spans="3:4" ht="12.95" customHeight="1">
      <c r="C329" s="10"/>
      <c r="D329" s="10"/>
    </row>
    <row r="330" spans="3:4" ht="12.95" customHeight="1">
      <c r="C330" s="10"/>
      <c r="D330" s="10"/>
    </row>
    <row r="331" spans="3:4" ht="12.95" customHeight="1">
      <c r="C331" s="10"/>
      <c r="D331" s="10"/>
    </row>
    <row r="332" spans="3:4" ht="12.95" customHeight="1">
      <c r="C332" s="10"/>
      <c r="D332" s="10"/>
    </row>
    <row r="333" spans="3:4" ht="12.95" customHeight="1">
      <c r="C333" s="10"/>
      <c r="D333" s="10"/>
    </row>
    <row r="334" spans="3:4" ht="12.95" customHeight="1">
      <c r="C334" s="10"/>
      <c r="D334" s="10"/>
    </row>
    <row r="335" spans="3:4" ht="12.95" customHeight="1">
      <c r="C335" s="10"/>
      <c r="D335" s="10"/>
    </row>
    <row r="336" spans="3:4" ht="12.95" customHeight="1">
      <c r="C336" s="10"/>
      <c r="D336" s="10"/>
    </row>
    <row r="337" spans="3:4" ht="12.95" customHeight="1">
      <c r="C337" s="10"/>
      <c r="D337" s="10"/>
    </row>
    <row r="338" spans="3:4" ht="12.95" customHeight="1">
      <c r="C338" s="10"/>
      <c r="D338" s="10"/>
    </row>
    <row r="339" spans="3:4" ht="12.95" customHeight="1">
      <c r="C339" s="10"/>
      <c r="D339" s="10"/>
    </row>
    <row r="340" spans="3:4" ht="12.95" customHeight="1">
      <c r="C340" s="10"/>
      <c r="D340" s="10"/>
    </row>
    <row r="341" spans="3:4" ht="12.95" customHeight="1">
      <c r="C341" s="10"/>
      <c r="D341" s="10"/>
    </row>
    <row r="342" spans="3:4" ht="12.95" customHeight="1">
      <c r="C342" s="10"/>
      <c r="D342" s="10"/>
    </row>
    <row r="343" spans="3:4" ht="12.95" customHeight="1">
      <c r="C343" s="10"/>
      <c r="D343" s="10"/>
    </row>
    <row r="344" spans="3:4" ht="12.95" customHeight="1">
      <c r="C344" s="10"/>
      <c r="D344" s="10"/>
    </row>
    <row r="345" spans="3:4" ht="12.95" customHeight="1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rotectedRanges>
    <protectedRange sqref="A109:D112" name="Range1"/>
  </protectedRanges>
  <phoneticPr fontId="8" type="noConversion"/>
  <hyperlinks>
    <hyperlink ref="H2708" r:id="rId1" display="http://vsolj.cetus-net.org/bulletin.html" xr:uid="{00000000-0004-0000-0000-000000000000}"/>
    <hyperlink ref="H64707" r:id="rId2" display="http://vsolj.cetus-net.org/bulletin.html" xr:uid="{00000000-0004-0000-0000-000001000000}"/>
    <hyperlink ref="H64700" r:id="rId3" display="https://www.aavso.org/ejaavso" xr:uid="{00000000-0004-0000-0000-000002000000}"/>
    <hyperlink ref="AP1558" r:id="rId4" display="http://cdsbib.u-strasbg.fr/cgi-bin/cdsbib?1990RMxAA..21..381G" xr:uid="{00000000-0004-0000-0000-000003000000}"/>
    <hyperlink ref="AP1555" r:id="rId5" display="http://cdsbib.u-strasbg.fr/cgi-bin/cdsbib?1990RMxAA..21..381G" xr:uid="{00000000-0004-0000-0000-000004000000}"/>
    <hyperlink ref="AP1557" r:id="rId6" display="http://cdsbib.u-strasbg.fr/cgi-bin/cdsbib?1990RMxAA..21..381G" xr:uid="{00000000-0004-0000-0000-000005000000}"/>
    <hyperlink ref="AP1533" r:id="rId7" display="http://cdsbib.u-strasbg.fr/cgi-bin/cdsbib?1990RMxAA..21..381G" xr:uid="{00000000-0004-0000-0000-000006000000}"/>
    <hyperlink ref="I64707" r:id="rId8" display="http://vsolj.cetus-net.org/bulletin.html" xr:uid="{00000000-0004-0000-0000-000007000000}"/>
    <hyperlink ref="AQ1694" r:id="rId9" display="http://cdsbib.u-strasbg.fr/cgi-bin/cdsbib?1990RMxAA..21..381G" xr:uid="{00000000-0004-0000-0000-000008000000}"/>
    <hyperlink ref="AQ3338" r:id="rId10" display="http://cdsbib.u-strasbg.fr/cgi-bin/cdsbib?1990RMxAA..21..381G" xr:uid="{00000000-0004-0000-0000-000009000000}"/>
    <hyperlink ref="AQ1695" r:id="rId11" display="http://cdsbib.u-strasbg.fr/cgi-bin/cdsbib?1990RMxAA..21..381G" xr:uid="{00000000-0004-0000-0000-00000A000000}"/>
    <hyperlink ref="H64704" r:id="rId12" display="https://www.aavso.org/ejaavso" xr:uid="{00000000-0004-0000-0000-00000B000000}"/>
    <hyperlink ref="H2545" r:id="rId13" display="http://vsolj.cetus-net.org/bulletin.html" xr:uid="{00000000-0004-0000-0000-00000C000000}"/>
    <hyperlink ref="AP5783" r:id="rId14" display="http://cdsbib.u-strasbg.fr/cgi-bin/cdsbib?1990RMxAA..21..381G" xr:uid="{00000000-0004-0000-0000-00000D000000}"/>
    <hyperlink ref="AP5786" r:id="rId15" display="http://cdsbib.u-strasbg.fr/cgi-bin/cdsbib?1990RMxAA..21..381G" xr:uid="{00000000-0004-0000-0000-00000E000000}"/>
    <hyperlink ref="AP5784" r:id="rId16" display="http://cdsbib.u-strasbg.fr/cgi-bin/cdsbib?1990RMxAA..21..381G" xr:uid="{00000000-0004-0000-0000-00000F000000}"/>
    <hyperlink ref="AP5762" r:id="rId17" display="http://cdsbib.u-strasbg.fr/cgi-bin/cdsbib?1990RMxAA..21..381G" xr:uid="{00000000-0004-0000-0000-000010000000}"/>
    <hyperlink ref="I2545" r:id="rId18" display="http://vsolj.cetus-net.org/bulletin.html" xr:uid="{00000000-0004-0000-0000-000011000000}"/>
    <hyperlink ref="AQ5896" r:id="rId19" display="http://cdsbib.u-strasbg.fr/cgi-bin/cdsbib?1990RMxAA..21..381G" xr:uid="{00000000-0004-0000-0000-000012000000}"/>
    <hyperlink ref="AQ448" r:id="rId20" display="http://cdsbib.u-strasbg.fr/cgi-bin/cdsbib?1990RMxAA..21..381G" xr:uid="{00000000-0004-0000-0000-000013000000}"/>
    <hyperlink ref="AQ5897" r:id="rId21" display="http://cdsbib.u-strasbg.fr/cgi-bin/cdsbib?1990RMxAA..21..381G" xr:uid="{00000000-0004-0000-0000-000014000000}"/>
    <hyperlink ref="H64877" r:id="rId22" display="http://vsolj.cetus-net.org/bulletin.html" xr:uid="{00000000-0004-0000-0000-000015000000}"/>
    <hyperlink ref="H64870" r:id="rId23" display="https://www.aavso.org/ejaavso" xr:uid="{00000000-0004-0000-0000-000016000000}"/>
    <hyperlink ref="I64877" r:id="rId24" display="http://vsolj.cetus-net.org/bulletin.html" xr:uid="{00000000-0004-0000-0000-000017000000}"/>
    <hyperlink ref="AQ58528" r:id="rId25" display="http://cdsbib.u-strasbg.fr/cgi-bin/cdsbib?1990RMxAA..21..381G" xr:uid="{00000000-0004-0000-0000-000018000000}"/>
    <hyperlink ref="H64874" r:id="rId26" display="https://www.aavso.org/ejaavso" xr:uid="{00000000-0004-0000-0000-000019000000}"/>
    <hyperlink ref="AP5892" r:id="rId27" display="http://cdsbib.u-strasbg.fr/cgi-bin/cdsbib?1990RMxAA..21..381G" xr:uid="{00000000-0004-0000-0000-00001A000000}"/>
    <hyperlink ref="AP5895" r:id="rId28" display="http://cdsbib.u-strasbg.fr/cgi-bin/cdsbib?1990RMxAA..21..381G" xr:uid="{00000000-0004-0000-0000-00001B000000}"/>
    <hyperlink ref="AP5893" r:id="rId29" display="http://cdsbib.u-strasbg.fr/cgi-bin/cdsbib?1990RMxAA..21..381G" xr:uid="{00000000-0004-0000-0000-00001C000000}"/>
    <hyperlink ref="AP5877" r:id="rId30" display="http://cdsbib.u-strasbg.fr/cgi-bin/cdsbib?1990RMxAA..21..381G" xr:uid="{00000000-0004-0000-0000-00001D000000}"/>
    <hyperlink ref="AQ6106" r:id="rId31" display="http://cdsbib.u-strasbg.fr/cgi-bin/cdsbib?1990RMxAA..21..381G" xr:uid="{00000000-0004-0000-0000-00001E000000}"/>
    <hyperlink ref="AQ6110" r:id="rId32" display="http://cdsbib.u-strasbg.fr/cgi-bin/cdsbib?1990RMxAA..21..381G" xr:uid="{00000000-0004-0000-0000-00001F000000}"/>
    <hyperlink ref="AQ254" r:id="rId33" display="http://cdsbib.u-strasbg.fr/cgi-bin/cdsbib?1990RMxAA..21..381G" xr:uid="{00000000-0004-0000-0000-000020000000}"/>
    <hyperlink ref="I2998" r:id="rId34" display="http://vsolj.cetus-net.org/bulletin.html" xr:uid="{00000000-0004-0000-0000-000021000000}"/>
    <hyperlink ref="H2998" r:id="rId35" display="http://vsolj.cetus-net.org/bulletin.html" xr:uid="{00000000-0004-0000-0000-000022000000}"/>
    <hyperlink ref="AQ915" r:id="rId36" display="http://cdsbib.u-strasbg.fr/cgi-bin/cdsbib?1990RMxAA..21..381G" xr:uid="{00000000-0004-0000-0000-000023000000}"/>
    <hyperlink ref="AQ914" r:id="rId37" display="http://cdsbib.u-strasbg.fr/cgi-bin/cdsbib?1990RMxAA..21..381G" xr:uid="{00000000-0004-0000-0000-000024000000}"/>
    <hyperlink ref="AP4168" r:id="rId38" display="http://cdsbib.u-strasbg.fr/cgi-bin/cdsbib?1990RMxAA..21..381G" xr:uid="{00000000-0004-0000-0000-000025000000}"/>
    <hyperlink ref="AP4186" r:id="rId39" display="http://cdsbib.u-strasbg.fr/cgi-bin/cdsbib?1990RMxAA..21..381G" xr:uid="{00000000-0004-0000-0000-000026000000}"/>
    <hyperlink ref="AP4187" r:id="rId40" display="http://cdsbib.u-strasbg.fr/cgi-bin/cdsbib?1990RMxAA..21..381G" xr:uid="{00000000-0004-0000-0000-000027000000}"/>
    <hyperlink ref="AP4183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47"/>
  <sheetViews>
    <sheetView topLeftCell="A31" workbookViewId="0">
      <selection activeCell="N31" sqref="N1:N6553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9" t="s">
        <v>63</v>
      </c>
      <c r="I1" s="50" t="s">
        <v>64</v>
      </c>
      <c r="J1" s="51" t="s">
        <v>65</v>
      </c>
    </row>
    <row r="2" spans="1:16">
      <c r="I2" s="52" t="s">
        <v>66</v>
      </c>
      <c r="J2" s="53" t="s">
        <v>67</v>
      </c>
    </row>
    <row r="3" spans="1:16">
      <c r="A3" s="54" t="s">
        <v>68</v>
      </c>
      <c r="I3" s="52" t="s">
        <v>69</v>
      </c>
      <c r="J3" s="53" t="s">
        <v>70</v>
      </c>
    </row>
    <row r="4" spans="1:16">
      <c r="I4" s="52" t="s">
        <v>71</v>
      </c>
      <c r="J4" s="53" t="s">
        <v>70</v>
      </c>
    </row>
    <row r="5" spans="1:16" ht="13.5" thickBot="1">
      <c r="I5" s="55" t="s">
        <v>72</v>
      </c>
      <c r="J5" s="56" t="s">
        <v>73</v>
      </c>
    </row>
    <row r="10" spans="1:16" ht="13.5" thickBot="1"/>
    <row r="11" spans="1:16" ht="12.75" customHeight="1" thickBot="1">
      <c r="A11" s="10" t="str">
        <f t="shared" ref="A11:A42" si="0">P11</f>
        <v>IBVS 5894 </v>
      </c>
      <c r="B11" s="3" t="str">
        <f t="shared" ref="B11:B42" si="1">IF(H11=INT(H11),"I","II")</f>
        <v>I</v>
      </c>
      <c r="C11" s="10">
        <f t="shared" ref="C11:C42" si="2">1*G11</f>
        <v>54891.702799999999</v>
      </c>
      <c r="D11" s="12" t="str">
        <f t="shared" ref="D11:D42" si="3">VLOOKUP(F11,I$1:J$5,2,FALSE)</f>
        <v>vis</v>
      </c>
      <c r="E11" s="57">
        <f>VLOOKUP(C11,Active!C$21:E$973,3,FALSE)</f>
        <v>12904.02251011197</v>
      </c>
      <c r="F11" s="3" t="s">
        <v>72</v>
      </c>
      <c r="G11" s="12" t="str">
        <f t="shared" ref="G11:G42" si="4">MID(I11,3,LEN(I11)-3)</f>
        <v>54891.7028</v>
      </c>
      <c r="H11" s="10">
        <f t="shared" ref="H11:H42" si="5">1*K11</f>
        <v>12904</v>
      </c>
      <c r="I11" s="58" t="s">
        <v>74</v>
      </c>
      <c r="J11" s="59" t="s">
        <v>75</v>
      </c>
      <c r="K11" s="58">
        <v>12904</v>
      </c>
      <c r="L11" s="58" t="s">
        <v>76</v>
      </c>
      <c r="M11" s="59" t="s">
        <v>77</v>
      </c>
      <c r="N11" s="59"/>
      <c r="O11" s="60" t="s">
        <v>78</v>
      </c>
      <c r="P11" s="61" t="s">
        <v>79</v>
      </c>
    </row>
    <row r="12" spans="1:16" ht="12.75" customHeight="1" thickBot="1">
      <c r="A12" s="10" t="str">
        <f t="shared" si="0"/>
        <v>BAVM 214 </v>
      </c>
      <c r="B12" s="3" t="str">
        <f t="shared" si="1"/>
        <v>I</v>
      </c>
      <c r="C12" s="10">
        <f t="shared" si="2"/>
        <v>54910.379000000001</v>
      </c>
      <c r="D12" s="12" t="str">
        <f t="shared" si="3"/>
        <v>vis</v>
      </c>
      <c r="E12" s="57">
        <f>VLOOKUP(C12,Active!C$21:E$973,3,FALSE)</f>
        <v>12977.009203353082</v>
      </c>
      <c r="F12" s="3" t="s">
        <v>72</v>
      </c>
      <c r="G12" s="12" t="str">
        <f t="shared" si="4"/>
        <v>54910.3790</v>
      </c>
      <c r="H12" s="10">
        <f t="shared" si="5"/>
        <v>12977</v>
      </c>
      <c r="I12" s="58" t="s">
        <v>80</v>
      </c>
      <c r="J12" s="59" t="s">
        <v>81</v>
      </c>
      <c r="K12" s="58">
        <v>12977</v>
      </c>
      <c r="L12" s="58" t="s">
        <v>82</v>
      </c>
      <c r="M12" s="59" t="s">
        <v>77</v>
      </c>
      <c r="N12" s="59"/>
      <c r="O12" s="60" t="s">
        <v>83</v>
      </c>
      <c r="P12" s="61" t="s">
        <v>84</v>
      </c>
    </row>
    <row r="13" spans="1:16" ht="12.75" customHeight="1" thickBot="1">
      <c r="A13" s="10" t="str">
        <f t="shared" si="0"/>
        <v>BAVM 214 </v>
      </c>
      <c r="B13" s="3" t="str">
        <f t="shared" si="1"/>
        <v>II</v>
      </c>
      <c r="C13" s="10">
        <f t="shared" si="2"/>
        <v>54910.507700000002</v>
      </c>
      <c r="D13" s="12" t="str">
        <f t="shared" si="3"/>
        <v>vis</v>
      </c>
      <c r="E13" s="57">
        <f>VLOOKUP(C13,Active!C$21:E$973,3,FALSE)</f>
        <v>12977.51216366729</v>
      </c>
      <c r="F13" s="3" t="s">
        <v>72</v>
      </c>
      <c r="G13" s="12" t="str">
        <f t="shared" si="4"/>
        <v>54910.5077</v>
      </c>
      <c r="H13" s="10">
        <f t="shared" si="5"/>
        <v>12977.5</v>
      </c>
      <c r="I13" s="58" t="s">
        <v>85</v>
      </c>
      <c r="J13" s="59" t="s">
        <v>86</v>
      </c>
      <c r="K13" s="58" t="s">
        <v>87</v>
      </c>
      <c r="L13" s="58" t="s">
        <v>88</v>
      </c>
      <c r="M13" s="59" t="s">
        <v>77</v>
      </c>
      <c r="N13" s="59"/>
      <c r="O13" s="60" t="s">
        <v>83</v>
      </c>
      <c r="P13" s="61" t="s">
        <v>84</v>
      </c>
    </row>
    <row r="14" spans="1:16" ht="12.75" customHeight="1" thickBot="1">
      <c r="A14" s="10" t="str">
        <f t="shared" si="0"/>
        <v>BAVM 214 </v>
      </c>
      <c r="B14" s="3" t="str">
        <f t="shared" si="1"/>
        <v>I</v>
      </c>
      <c r="C14" s="10">
        <f t="shared" si="2"/>
        <v>54910.636100000003</v>
      </c>
      <c r="D14" s="12" t="str">
        <f t="shared" si="3"/>
        <v>vis</v>
      </c>
      <c r="E14" s="57">
        <f>VLOOKUP(C14,Active!C$21:E$973,3,FALSE)</f>
        <v>12978.013951579835</v>
      </c>
      <c r="F14" s="3" t="s">
        <v>72</v>
      </c>
      <c r="G14" s="12" t="str">
        <f t="shared" si="4"/>
        <v>54910.6361</v>
      </c>
      <c r="H14" s="10">
        <f t="shared" si="5"/>
        <v>12978</v>
      </c>
      <c r="I14" s="58" t="s">
        <v>89</v>
      </c>
      <c r="J14" s="59" t="s">
        <v>90</v>
      </c>
      <c r="K14" s="58" t="s">
        <v>91</v>
      </c>
      <c r="L14" s="58" t="s">
        <v>92</v>
      </c>
      <c r="M14" s="59" t="s">
        <v>77</v>
      </c>
      <c r="N14" s="59"/>
      <c r="O14" s="60" t="s">
        <v>83</v>
      </c>
      <c r="P14" s="61" t="s">
        <v>84</v>
      </c>
    </row>
    <row r="15" spans="1:16" ht="12.75" customHeight="1" thickBot="1">
      <c r="A15" s="10" t="str">
        <f t="shared" si="0"/>
        <v>BAVM 209 </v>
      </c>
      <c r="B15" s="3" t="str">
        <f t="shared" si="1"/>
        <v>II</v>
      </c>
      <c r="C15" s="10">
        <f t="shared" si="2"/>
        <v>54947.356200000002</v>
      </c>
      <c r="D15" s="12" t="str">
        <f t="shared" si="3"/>
        <v>vis</v>
      </c>
      <c r="E15" s="57">
        <f>VLOOKUP(C15,Active!C$21:E$973,3,FALSE)</f>
        <v>13121.516306153173</v>
      </c>
      <c r="F15" s="3" t="s">
        <v>72</v>
      </c>
      <c r="G15" s="12" t="str">
        <f t="shared" si="4"/>
        <v>54947.3562</v>
      </c>
      <c r="H15" s="10">
        <f t="shared" si="5"/>
        <v>13121.5</v>
      </c>
      <c r="I15" s="58" t="s">
        <v>93</v>
      </c>
      <c r="J15" s="59" t="s">
        <v>94</v>
      </c>
      <c r="K15" s="58" t="s">
        <v>95</v>
      </c>
      <c r="L15" s="58" t="s">
        <v>96</v>
      </c>
      <c r="M15" s="59" t="s">
        <v>77</v>
      </c>
      <c r="N15" s="59"/>
      <c r="O15" s="60" t="s">
        <v>97</v>
      </c>
      <c r="P15" s="61" t="s">
        <v>98</v>
      </c>
    </row>
    <row r="16" spans="1:16" ht="12.75" customHeight="1" thickBot="1">
      <c r="A16" s="10" t="str">
        <f t="shared" si="0"/>
        <v>BAVM 209 </v>
      </c>
      <c r="B16" s="3" t="str">
        <f t="shared" si="1"/>
        <v>I</v>
      </c>
      <c r="C16" s="10">
        <f t="shared" si="2"/>
        <v>54947.482300000003</v>
      </c>
      <c r="D16" s="12" t="str">
        <f t="shared" si="3"/>
        <v>vis</v>
      </c>
      <c r="E16" s="57">
        <f>VLOOKUP(C16,Active!C$21:E$973,3,FALSE)</f>
        <v>13122.009105652953</v>
      </c>
      <c r="F16" s="3" t="s">
        <v>72</v>
      </c>
      <c r="G16" s="12" t="str">
        <f t="shared" si="4"/>
        <v>54947.4823</v>
      </c>
      <c r="H16" s="10">
        <f t="shared" si="5"/>
        <v>13122</v>
      </c>
      <c r="I16" s="58" t="s">
        <v>99</v>
      </c>
      <c r="J16" s="59" t="s">
        <v>100</v>
      </c>
      <c r="K16" s="58" t="s">
        <v>101</v>
      </c>
      <c r="L16" s="58" t="s">
        <v>102</v>
      </c>
      <c r="M16" s="59" t="s">
        <v>77</v>
      </c>
      <c r="N16" s="59"/>
      <c r="O16" s="60" t="s">
        <v>97</v>
      </c>
      <c r="P16" s="61" t="s">
        <v>98</v>
      </c>
    </row>
    <row r="17" spans="1:16" ht="12.75" customHeight="1" thickBot="1">
      <c r="A17" s="10" t="str">
        <f t="shared" si="0"/>
        <v>IBVS 5966 </v>
      </c>
      <c r="B17" s="3" t="str">
        <f t="shared" si="1"/>
        <v>I</v>
      </c>
      <c r="C17" s="10">
        <f t="shared" si="2"/>
        <v>55259.663999999997</v>
      </c>
      <c r="D17" s="12" t="str">
        <f t="shared" si="3"/>
        <v>vis</v>
      </c>
      <c r="E17" s="57">
        <f>VLOOKUP(C17,Active!C$21:E$973,3,FALSE)</f>
        <v>14342.016921664028</v>
      </c>
      <c r="F17" s="3" t="s">
        <v>72</v>
      </c>
      <c r="G17" s="12" t="str">
        <f t="shared" si="4"/>
        <v>55259.664</v>
      </c>
      <c r="H17" s="10">
        <f t="shared" si="5"/>
        <v>14342</v>
      </c>
      <c r="I17" s="58" t="s">
        <v>103</v>
      </c>
      <c r="J17" s="59" t="s">
        <v>104</v>
      </c>
      <c r="K17" s="58" t="s">
        <v>105</v>
      </c>
      <c r="L17" s="58" t="s">
        <v>106</v>
      </c>
      <c r="M17" s="59" t="s">
        <v>77</v>
      </c>
      <c r="N17" s="59"/>
      <c r="O17" s="60" t="s">
        <v>107</v>
      </c>
      <c r="P17" s="61" t="s">
        <v>108</v>
      </c>
    </row>
    <row r="18" spans="1:16" ht="12.75" customHeight="1" thickBot="1">
      <c r="A18" s="10" t="str">
        <f t="shared" si="0"/>
        <v>IBVS 5945 </v>
      </c>
      <c r="B18" s="3" t="str">
        <f t="shared" si="1"/>
        <v>II</v>
      </c>
      <c r="C18" s="10">
        <f t="shared" si="2"/>
        <v>55277.703200000004</v>
      </c>
      <c r="D18" s="12" t="str">
        <f t="shared" si="3"/>
        <v>vis</v>
      </c>
      <c r="E18" s="57">
        <f>VLOOKUP(C18,Active!C$21:E$973,3,FALSE)</f>
        <v>14412.514215370209</v>
      </c>
      <c r="F18" s="3" t="s">
        <v>72</v>
      </c>
      <c r="G18" s="12" t="str">
        <f t="shared" si="4"/>
        <v>55277.7032</v>
      </c>
      <c r="H18" s="10">
        <f t="shared" si="5"/>
        <v>14412.5</v>
      </c>
      <c r="I18" s="58" t="s">
        <v>109</v>
      </c>
      <c r="J18" s="59" t="s">
        <v>110</v>
      </c>
      <c r="K18" s="58" t="s">
        <v>111</v>
      </c>
      <c r="L18" s="58" t="s">
        <v>92</v>
      </c>
      <c r="M18" s="59" t="s">
        <v>77</v>
      </c>
      <c r="N18" s="59"/>
      <c r="O18" s="60" t="s">
        <v>78</v>
      </c>
      <c r="P18" s="61" t="s">
        <v>112</v>
      </c>
    </row>
    <row r="19" spans="1:16" ht="12.75" customHeight="1" thickBot="1">
      <c r="A19" s="10" t="str">
        <f t="shared" si="0"/>
        <v>IBVS 5960 </v>
      </c>
      <c r="B19" s="3" t="str">
        <f t="shared" si="1"/>
        <v>I</v>
      </c>
      <c r="C19" s="10">
        <f t="shared" si="2"/>
        <v>55559.818399999996</v>
      </c>
      <c r="D19" s="12" t="str">
        <f t="shared" si="3"/>
        <v>vis</v>
      </c>
      <c r="E19" s="57">
        <f>VLOOKUP(C19,Active!C$21:E$973,3,FALSE)</f>
        <v>15515.021982531212</v>
      </c>
      <c r="F19" s="3" t="s">
        <v>72</v>
      </c>
      <c r="G19" s="12" t="str">
        <f t="shared" si="4"/>
        <v>55559.8184</v>
      </c>
      <c r="H19" s="10">
        <f t="shared" si="5"/>
        <v>15515</v>
      </c>
      <c r="I19" s="58" t="s">
        <v>113</v>
      </c>
      <c r="J19" s="59" t="s">
        <v>114</v>
      </c>
      <c r="K19" s="58" t="s">
        <v>115</v>
      </c>
      <c r="L19" s="58" t="s">
        <v>116</v>
      </c>
      <c r="M19" s="59" t="s">
        <v>77</v>
      </c>
      <c r="N19" s="59"/>
      <c r="O19" s="60" t="s">
        <v>78</v>
      </c>
      <c r="P19" s="61" t="s">
        <v>117</v>
      </c>
    </row>
    <row r="20" spans="1:16" ht="12.75" customHeight="1" thickBot="1">
      <c r="A20" s="10" t="str">
        <f t="shared" si="0"/>
        <v>IBVS 5960 </v>
      </c>
      <c r="B20" s="3" t="str">
        <f t="shared" si="1"/>
        <v>II</v>
      </c>
      <c r="C20" s="10">
        <f t="shared" si="2"/>
        <v>55559.945899999999</v>
      </c>
      <c r="D20" s="12" t="str">
        <f t="shared" si="3"/>
        <v>vis</v>
      </c>
      <c r="E20" s="57">
        <f>VLOOKUP(C20,Active!C$21:E$973,3,FALSE)</f>
        <v>15515.520253238765</v>
      </c>
      <c r="F20" s="3" t="s">
        <v>72</v>
      </c>
      <c r="G20" s="12" t="str">
        <f t="shared" si="4"/>
        <v>55559.9459</v>
      </c>
      <c r="H20" s="10">
        <f t="shared" si="5"/>
        <v>15515.5</v>
      </c>
      <c r="I20" s="58" t="s">
        <v>118</v>
      </c>
      <c r="J20" s="59" t="s">
        <v>119</v>
      </c>
      <c r="K20" s="58" t="s">
        <v>120</v>
      </c>
      <c r="L20" s="58" t="s">
        <v>121</v>
      </c>
      <c r="M20" s="59" t="s">
        <v>77</v>
      </c>
      <c r="N20" s="59"/>
      <c r="O20" s="60" t="s">
        <v>78</v>
      </c>
      <c r="P20" s="61" t="s">
        <v>117</v>
      </c>
    </row>
    <row r="21" spans="1:16" ht="12.75" customHeight="1" thickBot="1">
      <c r="A21" s="10" t="str">
        <f t="shared" si="0"/>
        <v>IBVS 5980 </v>
      </c>
      <c r="B21" s="3" t="str">
        <f t="shared" si="1"/>
        <v>II</v>
      </c>
      <c r="C21" s="10">
        <f t="shared" si="2"/>
        <v>55591.422700000003</v>
      </c>
      <c r="D21" s="12" t="str">
        <f t="shared" si="3"/>
        <v>vis</v>
      </c>
      <c r="E21" s="57">
        <f>VLOOKUP(C21,Active!C$21:E$973,3,FALSE)</f>
        <v>15638.531762315124</v>
      </c>
      <c r="F21" s="3" t="s">
        <v>72</v>
      </c>
      <c r="G21" s="12" t="str">
        <f t="shared" si="4"/>
        <v>55591.4227</v>
      </c>
      <c r="H21" s="10">
        <f t="shared" si="5"/>
        <v>15638.5</v>
      </c>
      <c r="I21" s="58" t="s">
        <v>122</v>
      </c>
      <c r="J21" s="59" t="s">
        <v>123</v>
      </c>
      <c r="K21" s="58" t="s">
        <v>124</v>
      </c>
      <c r="L21" s="58" t="s">
        <v>125</v>
      </c>
      <c r="M21" s="59" t="s">
        <v>77</v>
      </c>
      <c r="N21" s="59"/>
      <c r="O21" s="60" t="s">
        <v>126</v>
      </c>
      <c r="P21" s="61" t="s">
        <v>127</v>
      </c>
    </row>
    <row r="22" spans="1:16" ht="12.75" customHeight="1" thickBot="1">
      <c r="A22" s="10" t="str">
        <f t="shared" si="0"/>
        <v>IBVS 5980 </v>
      </c>
      <c r="B22" s="3" t="str">
        <f t="shared" si="1"/>
        <v>II</v>
      </c>
      <c r="C22" s="10">
        <f t="shared" si="2"/>
        <v>55593.467700000001</v>
      </c>
      <c r="D22" s="12" t="str">
        <f t="shared" si="3"/>
        <v>vis</v>
      </c>
      <c r="E22" s="57">
        <f>VLOOKUP(C22,Active!C$21:E$973,3,FALSE)</f>
        <v>15646.523633663573</v>
      </c>
      <c r="F22" s="3" t="s">
        <v>72</v>
      </c>
      <c r="G22" s="12" t="str">
        <f t="shared" si="4"/>
        <v>55593.4677</v>
      </c>
      <c r="H22" s="10">
        <f t="shared" si="5"/>
        <v>15646.5</v>
      </c>
      <c r="I22" s="58" t="s">
        <v>128</v>
      </c>
      <c r="J22" s="59" t="s">
        <v>129</v>
      </c>
      <c r="K22" s="58" t="s">
        <v>130</v>
      </c>
      <c r="L22" s="58" t="s">
        <v>131</v>
      </c>
      <c r="M22" s="59" t="s">
        <v>77</v>
      </c>
      <c r="N22" s="59"/>
      <c r="O22" s="60" t="s">
        <v>126</v>
      </c>
      <c r="P22" s="61" t="s">
        <v>127</v>
      </c>
    </row>
    <row r="23" spans="1:16" ht="12.75" customHeight="1" thickBot="1">
      <c r="A23" s="10" t="str">
        <f t="shared" si="0"/>
        <v> JAAVSO 39;177 </v>
      </c>
      <c r="B23" s="3" t="str">
        <f t="shared" si="1"/>
        <v>I</v>
      </c>
      <c r="C23" s="10">
        <f t="shared" si="2"/>
        <v>55616.368600000002</v>
      </c>
      <c r="D23" s="12" t="str">
        <f t="shared" si="3"/>
        <v>vis</v>
      </c>
      <c r="E23" s="57">
        <f>VLOOKUP(C23,Active!C$21:E$973,3,FALSE)</f>
        <v>15736.020477949096</v>
      </c>
      <c r="F23" s="3" t="s">
        <v>72</v>
      </c>
      <c r="G23" s="12" t="str">
        <f t="shared" si="4"/>
        <v>55616.3686</v>
      </c>
      <c r="H23" s="10">
        <f t="shared" si="5"/>
        <v>15736</v>
      </c>
      <c r="I23" s="58" t="s">
        <v>132</v>
      </c>
      <c r="J23" s="59" t="s">
        <v>133</v>
      </c>
      <c r="K23" s="58" t="s">
        <v>134</v>
      </c>
      <c r="L23" s="58" t="s">
        <v>121</v>
      </c>
      <c r="M23" s="59" t="s">
        <v>77</v>
      </c>
      <c r="N23" s="59"/>
      <c r="O23" s="60" t="s">
        <v>135</v>
      </c>
      <c r="P23" s="60" t="s">
        <v>136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55622.510199999997</v>
      </c>
      <c r="D24" s="12" t="str">
        <f t="shared" si="3"/>
        <v>vis</v>
      </c>
      <c r="E24" s="57">
        <f>VLOOKUP(C24,Active!C$21:E$973,3,FALSE)</f>
        <v>15760.021884831074</v>
      </c>
      <c r="F24" s="3" t="s">
        <v>72</v>
      </c>
      <c r="G24" s="12" t="str">
        <f t="shared" si="4"/>
        <v>55622.5102</v>
      </c>
      <c r="H24" s="10">
        <f t="shared" si="5"/>
        <v>15760</v>
      </c>
      <c r="I24" s="58" t="s">
        <v>137</v>
      </c>
      <c r="J24" s="59" t="s">
        <v>138</v>
      </c>
      <c r="K24" s="58" t="s">
        <v>139</v>
      </c>
      <c r="L24" s="58" t="s">
        <v>116</v>
      </c>
      <c r="M24" s="59" t="s">
        <v>77</v>
      </c>
      <c r="N24" s="59"/>
      <c r="O24" s="60" t="s">
        <v>140</v>
      </c>
      <c r="P24" s="61" t="s">
        <v>141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55622.638059999997</v>
      </c>
      <c r="D25" s="12" t="str">
        <f t="shared" si="3"/>
        <v>vis</v>
      </c>
      <c r="E25" s="57">
        <f>VLOOKUP(C25,Active!C$21:E$973,3,FALSE)</f>
        <v>15760.521562420619</v>
      </c>
      <c r="F25" s="3" t="s">
        <v>72</v>
      </c>
      <c r="G25" s="12" t="str">
        <f t="shared" si="4"/>
        <v>55622.63806</v>
      </c>
      <c r="H25" s="10">
        <f t="shared" si="5"/>
        <v>15760.5</v>
      </c>
      <c r="I25" s="58" t="s">
        <v>142</v>
      </c>
      <c r="J25" s="59" t="s">
        <v>143</v>
      </c>
      <c r="K25" s="58" t="s">
        <v>144</v>
      </c>
      <c r="L25" s="58" t="s">
        <v>145</v>
      </c>
      <c r="M25" s="59" t="s">
        <v>77</v>
      </c>
      <c r="N25" s="59"/>
      <c r="O25" s="60" t="s">
        <v>140</v>
      </c>
      <c r="P25" s="61" t="s">
        <v>141</v>
      </c>
    </row>
    <row r="26" spans="1:16" ht="12.75" customHeight="1" thickBot="1">
      <c r="A26" s="10" t="str">
        <f t="shared" si="0"/>
        <v>OEJV 0160 </v>
      </c>
      <c r="B26" s="3" t="str">
        <f t="shared" si="1"/>
        <v>I</v>
      </c>
      <c r="C26" s="10">
        <f t="shared" si="2"/>
        <v>55623.534090000001</v>
      </c>
      <c r="D26" s="12" t="str">
        <f t="shared" si="3"/>
        <v>vis</v>
      </c>
      <c r="E26" s="57">
        <f>VLOOKUP(C26,Active!C$21:E$973,3,FALSE)</f>
        <v>15764.023252633033</v>
      </c>
      <c r="F26" s="3" t="s">
        <v>72</v>
      </c>
      <c r="G26" s="12" t="str">
        <f t="shared" si="4"/>
        <v>55623.53409</v>
      </c>
      <c r="H26" s="10">
        <f t="shared" si="5"/>
        <v>15764</v>
      </c>
      <c r="I26" s="58" t="s">
        <v>146</v>
      </c>
      <c r="J26" s="59" t="s">
        <v>147</v>
      </c>
      <c r="K26" s="58" t="s">
        <v>148</v>
      </c>
      <c r="L26" s="58" t="s">
        <v>149</v>
      </c>
      <c r="M26" s="59" t="s">
        <v>77</v>
      </c>
      <c r="N26" s="59"/>
      <c r="O26" s="60" t="s">
        <v>150</v>
      </c>
      <c r="P26" s="61" t="s">
        <v>141</v>
      </c>
    </row>
    <row r="27" spans="1:16" ht="12.75" customHeight="1" thickBot="1">
      <c r="A27" s="10" t="str">
        <f t="shared" si="0"/>
        <v>OEJV 0160 </v>
      </c>
      <c r="B27" s="3" t="str">
        <f t="shared" si="1"/>
        <v>II</v>
      </c>
      <c r="C27" s="10">
        <f t="shared" si="2"/>
        <v>55623.66145</v>
      </c>
      <c r="D27" s="12" t="str">
        <f t="shared" si="3"/>
        <v>vis</v>
      </c>
      <c r="E27" s="57">
        <f>VLOOKUP(C27,Active!C$21:E$973,3,FALSE)</f>
        <v>15764.520976219796</v>
      </c>
      <c r="F27" s="3" t="s">
        <v>72</v>
      </c>
      <c r="G27" s="12" t="str">
        <f t="shared" si="4"/>
        <v>55623.66145</v>
      </c>
      <c r="H27" s="10">
        <f t="shared" si="5"/>
        <v>15764.5</v>
      </c>
      <c r="I27" s="58" t="s">
        <v>151</v>
      </c>
      <c r="J27" s="59" t="s">
        <v>152</v>
      </c>
      <c r="K27" s="58" t="s">
        <v>153</v>
      </c>
      <c r="L27" s="58" t="s">
        <v>154</v>
      </c>
      <c r="M27" s="59" t="s">
        <v>77</v>
      </c>
      <c r="N27" s="59"/>
      <c r="O27" s="60" t="s">
        <v>150</v>
      </c>
      <c r="P27" s="61" t="s">
        <v>141</v>
      </c>
    </row>
    <row r="28" spans="1:16" ht="12.75" customHeight="1" thickBot="1">
      <c r="A28" s="10" t="str">
        <f t="shared" si="0"/>
        <v>BAVM 220 </v>
      </c>
      <c r="B28" s="3" t="str">
        <f t="shared" si="1"/>
        <v>I</v>
      </c>
      <c r="C28" s="10">
        <f t="shared" si="2"/>
        <v>55624.302100000001</v>
      </c>
      <c r="D28" s="12" t="str">
        <f t="shared" si="3"/>
        <v>vis</v>
      </c>
      <c r="E28" s="57">
        <f>VLOOKUP(C28,Active!C$21:E$973,3,FALSE)</f>
        <v>15767.024639975001</v>
      </c>
      <c r="F28" s="3" t="s">
        <v>72</v>
      </c>
      <c r="G28" s="12" t="str">
        <f t="shared" si="4"/>
        <v>55624.3021</v>
      </c>
      <c r="H28" s="10">
        <f t="shared" si="5"/>
        <v>15767</v>
      </c>
      <c r="I28" s="58" t="s">
        <v>155</v>
      </c>
      <c r="J28" s="59" t="s">
        <v>156</v>
      </c>
      <c r="K28" s="58" t="s">
        <v>157</v>
      </c>
      <c r="L28" s="58" t="s">
        <v>158</v>
      </c>
      <c r="M28" s="59" t="s">
        <v>77</v>
      </c>
      <c r="N28" s="59"/>
      <c r="O28" s="60" t="s">
        <v>97</v>
      </c>
      <c r="P28" s="61" t="s">
        <v>159</v>
      </c>
    </row>
    <row r="29" spans="1:16" ht="12.75" customHeight="1" thickBot="1">
      <c r="A29" s="10" t="str">
        <f t="shared" si="0"/>
        <v>BAVM 220 </v>
      </c>
      <c r="B29" s="3" t="str">
        <f t="shared" si="1"/>
        <v>II</v>
      </c>
      <c r="C29" s="10">
        <f t="shared" si="2"/>
        <v>55624.429100000001</v>
      </c>
      <c r="D29" s="12" t="str">
        <f t="shared" si="3"/>
        <v>vis</v>
      </c>
      <c r="E29" s="57">
        <f>VLOOKUP(C29,Active!C$21:E$973,3,FALSE)</f>
        <v>15767.520956679773</v>
      </c>
      <c r="F29" s="3" t="s">
        <v>72</v>
      </c>
      <c r="G29" s="12" t="str">
        <f t="shared" si="4"/>
        <v>55624.4291</v>
      </c>
      <c r="H29" s="10">
        <f t="shared" si="5"/>
        <v>15767.5</v>
      </c>
      <c r="I29" s="58" t="s">
        <v>160</v>
      </c>
      <c r="J29" s="59" t="s">
        <v>161</v>
      </c>
      <c r="K29" s="58" t="s">
        <v>162</v>
      </c>
      <c r="L29" s="58" t="s">
        <v>163</v>
      </c>
      <c r="M29" s="59" t="s">
        <v>77</v>
      </c>
      <c r="N29" s="59"/>
      <c r="O29" s="60" t="s">
        <v>97</v>
      </c>
      <c r="P29" s="61" t="s">
        <v>159</v>
      </c>
    </row>
    <row r="30" spans="1:16" ht="12.75" customHeight="1" thickBot="1">
      <c r="A30" s="10" t="str">
        <f t="shared" si="0"/>
        <v>BAVM 220 </v>
      </c>
      <c r="B30" s="3" t="str">
        <f t="shared" si="1"/>
        <v>I</v>
      </c>
      <c r="C30" s="10">
        <f t="shared" si="2"/>
        <v>55624.557699999998</v>
      </c>
      <c r="D30" s="12" t="str">
        <f t="shared" si="3"/>
        <v>vis</v>
      </c>
      <c r="E30" s="57">
        <f>VLOOKUP(C30,Active!C$21:E$973,3,FALSE)</f>
        <v>15768.023526193409</v>
      </c>
      <c r="F30" s="3" t="s">
        <v>72</v>
      </c>
      <c r="G30" s="12" t="str">
        <f t="shared" si="4"/>
        <v>55624.5577</v>
      </c>
      <c r="H30" s="10">
        <f t="shared" si="5"/>
        <v>15768</v>
      </c>
      <c r="I30" s="58" t="s">
        <v>164</v>
      </c>
      <c r="J30" s="59" t="s">
        <v>165</v>
      </c>
      <c r="K30" s="58" t="s">
        <v>166</v>
      </c>
      <c r="L30" s="58" t="s">
        <v>131</v>
      </c>
      <c r="M30" s="59" t="s">
        <v>77</v>
      </c>
      <c r="N30" s="59"/>
      <c r="O30" s="60" t="s">
        <v>97</v>
      </c>
      <c r="P30" s="61" t="s">
        <v>159</v>
      </c>
    </row>
    <row r="31" spans="1:16" ht="12.75" customHeight="1" thickBot="1">
      <c r="A31" s="10" t="str">
        <f t="shared" si="0"/>
        <v> JAAVSO 39;177 </v>
      </c>
      <c r="B31" s="3" t="str">
        <f t="shared" si="1"/>
        <v>I</v>
      </c>
      <c r="C31" s="10">
        <f t="shared" si="2"/>
        <v>55638.375399999997</v>
      </c>
      <c r="D31" s="12" t="str">
        <f t="shared" si="3"/>
        <v>vis</v>
      </c>
      <c r="E31" s="57">
        <f>VLOOKUP(C31,Active!C$21:E$973,3,FALSE)</f>
        <v>15822.023174472906</v>
      </c>
      <c r="F31" s="3" t="s">
        <v>72</v>
      </c>
      <c r="G31" s="12" t="str">
        <f t="shared" si="4"/>
        <v>55638.3754</v>
      </c>
      <c r="H31" s="10">
        <f t="shared" si="5"/>
        <v>15822</v>
      </c>
      <c r="I31" s="58" t="s">
        <v>176</v>
      </c>
      <c r="J31" s="59" t="s">
        <v>177</v>
      </c>
      <c r="K31" s="58" t="s">
        <v>178</v>
      </c>
      <c r="L31" s="58" t="s">
        <v>175</v>
      </c>
      <c r="M31" s="59" t="s">
        <v>77</v>
      </c>
      <c r="N31" s="59"/>
      <c r="O31" s="60" t="s">
        <v>135</v>
      </c>
      <c r="P31" s="60" t="s">
        <v>136</v>
      </c>
    </row>
    <row r="32" spans="1:16" ht="12.75" customHeight="1" thickBot="1">
      <c r="A32" s="10" t="str">
        <f t="shared" si="0"/>
        <v>OEJV 0160 </v>
      </c>
      <c r="B32" s="3" t="str">
        <f t="shared" si="1"/>
        <v>I</v>
      </c>
      <c r="C32" s="10">
        <f t="shared" si="2"/>
        <v>55641.446770000002</v>
      </c>
      <c r="D32" s="12" t="str">
        <f t="shared" si="3"/>
        <v>vis</v>
      </c>
      <c r="E32" s="57">
        <f>VLOOKUP(C32,Active!C$21:E$973,3,FALSE)</f>
        <v>15834.026105477089</v>
      </c>
      <c r="F32" s="3" t="s">
        <v>72</v>
      </c>
      <c r="G32" s="12" t="str">
        <f t="shared" si="4"/>
        <v>55641.44677</v>
      </c>
      <c r="H32" s="10">
        <f t="shared" si="5"/>
        <v>15834</v>
      </c>
      <c r="I32" s="58" t="s">
        <v>179</v>
      </c>
      <c r="J32" s="59" t="s">
        <v>180</v>
      </c>
      <c r="K32" s="58" t="s">
        <v>181</v>
      </c>
      <c r="L32" s="58" t="s">
        <v>182</v>
      </c>
      <c r="M32" s="59" t="s">
        <v>77</v>
      </c>
      <c r="N32" s="59"/>
      <c r="O32" s="60" t="s">
        <v>183</v>
      </c>
      <c r="P32" s="61" t="s">
        <v>141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55641.447169999999</v>
      </c>
      <c r="D33" s="12" t="str">
        <f t="shared" si="3"/>
        <v>vis</v>
      </c>
      <c r="E33" s="57">
        <f>VLOOKUP(C33,Active!C$21:E$973,3,FALSE)</f>
        <v>15834.027668679299</v>
      </c>
      <c r="F33" s="3" t="s">
        <v>72</v>
      </c>
      <c r="G33" s="12" t="str">
        <f t="shared" si="4"/>
        <v>55641.44717</v>
      </c>
      <c r="H33" s="10">
        <f t="shared" si="5"/>
        <v>15834</v>
      </c>
      <c r="I33" s="58" t="s">
        <v>184</v>
      </c>
      <c r="J33" s="59" t="s">
        <v>180</v>
      </c>
      <c r="K33" s="58" t="s">
        <v>181</v>
      </c>
      <c r="L33" s="58" t="s">
        <v>185</v>
      </c>
      <c r="M33" s="59" t="s">
        <v>77</v>
      </c>
      <c r="N33" s="59"/>
      <c r="O33" s="60" t="s">
        <v>183</v>
      </c>
      <c r="P33" s="61" t="s">
        <v>141</v>
      </c>
    </row>
    <row r="34" spans="1:16" ht="12.75" customHeight="1" thickBot="1">
      <c r="A34" s="10" t="str">
        <f t="shared" si="0"/>
        <v>OEJV 0160 </v>
      </c>
      <c r="B34" s="3" t="str">
        <f t="shared" si="1"/>
        <v>II</v>
      </c>
      <c r="C34" s="10">
        <f t="shared" si="2"/>
        <v>55641.573179999999</v>
      </c>
      <c r="D34" s="12" t="str">
        <f t="shared" si="3"/>
        <v>vis</v>
      </c>
      <c r="E34" s="57">
        <f>VLOOKUP(C34,Active!C$21:E$973,3,FALSE)</f>
        <v>15834.520116458574</v>
      </c>
      <c r="F34" s="3" t="s">
        <v>72</v>
      </c>
      <c r="G34" s="12" t="str">
        <f t="shared" si="4"/>
        <v>55641.57318</v>
      </c>
      <c r="H34" s="10">
        <f t="shared" si="5"/>
        <v>15834.5</v>
      </c>
      <c r="I34" s="58" t="s">
        <v>186</v>
      </c>
      <c r="J34" s="59" t="s">
        <v>187</v>
      </c>
      <c r="K34" s="58" t="s">
        <v>188</v>
      </c>
      <c r="L34" s="58" t="s">
        <v>189</v>
      </c>
      <c r="M34" s="59" t="s">
        <v>77</v>
      </c>
      <c r="N34" s="59"/>
      <c r="O34" s="60" t="s">
        <v>190</v>
      </c>
      <c r="P34" s="61" t="s">
        <v>141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55650.401989999998</v>
      </c>
      <c r="D35" s="12" t="str">
        <f t="shared" si="3"/>
        <v>vis</v>
      </c>
      <c r="E35" s="57">
        <f>VLOOKUP(C35,Active!C$21:E$973,3,FALSE)</f>
        <v>15869.023154932884</v>
      </c>
      <c r="F35" s="3" t="s">
        <v>72</v>
      </c>
      <c r="G35" s="12" t="str">
        <f t="shared" si="4"/>
        <v>55650.40199</v>
      </c>
      <c r="H35" s="10">
        <f t="shared" si="5"/>
        <v>15869</v>
      </c>
      <c r="I35" s="58" t="s">
        <v>191</v>
      </c>
      <c r="J35" s="59" t="s">
        <v>192</v>
      </c>
      <c r="K35" s="58" t="s">
        <v>193</v>
      </c>
      <c r="L35" s="58" t="s">
        <v>194</v>
      </c>
      <c r="M35" s="59" t="s">
        <v>77</v>
      </c>
      <c r="N35" s="59"/>
      <c r="O35" s="60" t="s">
        <v>195</v>
      </c>
      <c r="P35" s="61" t="s">
        <v>141</v>
      </c>
    </row>
    <row r="36" spans="1:16" ht="12.75" customHeight="1" thickBot="1">
      <c r="A36" s="10" t="str">
        <f t="shared" si="0"/>
        <v>OEJV 0160 </v>
      </c>
      <c r="B36" s="3" t="str">
        <f t="shared" si="1"/>
        <v>I</v>
      </c>
      <c r="C36" s="10">
        <f t="shared" si="2"/>
        <v>55673.432070000003</v>
      </c>
      <c r="D36" s="12" t="str">
        <f t="shared" si="3"/>
        <v>vis</v>
      </c>
      <c r="E36" s="57">
        <f>VLOOKUP(C36,Active!C$21:E$973,3,FALSE)</f>
        <v>15959.024835375287</v>
      </c>
      <c r="F36" s="3" t="s">
        <v>72</v>
      </c>
      <c r="G36" s="12" t="str">
        <f t="shared" si="4"/>
        <v>55673.43207</v>
      </c>
      <c r="H36" s="10">
        <f t="shared" si="5"/>
        <v>15959</v>
      </c>
      <c r="I36" s="58" t="s">
        <v>196</v>
      </c>
      <c r="J36" s="59" t="s">
        <v>197</v>
      </c>
      <c r="K36" s="58" t="s">
        <v>198</v>
      </c>
      <c r="L36" s="58" t="s">
        <v>199</v>
      </c>
      <c r="M36" s="59" t="s">
        <v>77</v>
      </c>
      <c r="N36" s="59"/>
      <c r="O36" s="60" t="s">
        <v>195</v>
      </c>
      <c r="P36" s="61" t="s">
        <v>141</v>
      </c>
    </row>
    <row r="37" spans="1:16" ht="12.75" customHeight="1" thickBot="1">
      <c r="A37" s="10" t="str">
        <f t="shared" si="0"/>
        <v>OEJV 0160 </v>
      </c>
      <c r="B37" s="3" t="str">
        <f t="shared" si="1"/>
        <v>I</v>
      </c>
      <c r="C37" s="10">
        <f t="shared" si="2"/>
        <v>55673.432460000004</v>
      </c>
      <c r="D37" s="12" t="str">
        <f t="shared" si="3"/>
        <v>vis</v>
      </c>
      <c r="E37" s="57">
        <f>VLOOKUP(C37,Active!C$21:E$973,3,FALSE)</f>
        <v>15959.026359497455</v>
      </c>
      <c r="F37" s="3" t="s">
        <v>72</v>
      </c>
      <c r="G37" s="12" t="str">
        <f t="shared" si="4"/>
        <v>55673.43246</v>
      </c>
      <c r="H37" s="10">
        <f t="shared" si="5"/>
        <v>15959</v>
      </c>
      <c r="I37" s="58" t="s">
        <v>200</v>
      </c>
      <c r="J37" s="59" t="s">
        <v>197</v>
      </c>
      <c r="K37" s="58" t="s">
        <v>198</v>
      </c>
      <c r="L37" s="58" t="s">
        <v>201</v>
      </c>
      <c r="M37" s="59" t="s">
        <v>77</v>
      </c>
      <c r="N37" s="59"/>
      <c r="O37" s="60" t="s">
        <v>150</v>
      </c>
      <c r="P37" s="61" t="s">
        <v>141</v>
      </c>
    </row>
    <row r="38" spans="1:16" ht="12.75" customHeight="1" thickBot="1">
      <c r="A38" s="10" t="str">
        <f t="shared" si="0"/>
        <v>OEJV 0160 </v>
      </c>
      <c r="B38" s="3" t="str">
        <f t="shared" si="1"/>
        <v>II</v>
      </c>
      <c r="C38" s="10">
        <f t="shared" si="2"/>
        <v>55673.559730000001</v>
      </c>
      <c r="D38" s="12" t="str">
        <f t="shared" si="3"/>
        <v>vis</v>
      </c>
      <c r="E38" s="57">
        <f>VLOOKUP(C38,Active!C$21:E$973,3,FALSE)</f>
        <v>15959.523731363712</v>
      </c>
      <c r="F38" s="3" t="s">
        <v>72</v>
      </c>
      <c r="G38" s="12" t="str">
        <f t="shared" si="4"/>
        <v>55673.55973</v>
      </c>
      <c r="H38" s="10">
        <f t="shared" si="5"/>
        <v>15959.5</v>
      </c>
      <c r="I38" s="58" t="s">
        <v>202</v>
      </c>
      <c r="J38" s="59" t="s">
        <v>203</v>
      </c>
      <c r="K38" s="58" t="s">
        <v>204</v>
      </c>
      <c r="L38" s="58" t="s">
        <v>205</v>
      </c>
      <c r="M38" s="59" t="s">
        <v>77</v>
      </c>
      <c r="N38" s="59"/>
      <c r="O38" s="60" t="s">
        <v>150</v>
      </c>
      <c r="P38" s="61" t="s">
        <v>141</v>
      </c>
    </row>
    <row r="39" spans="1:16" ht="12.75" customHeight="1" thickBot="1">
      <c r="A39" s="10" t="str">
        <f t="shared" si="0"/>
        <v>OEJV 0160 </v>
      </c>
      <c r="B39" s="3" t="str">
        <f t="shared" si="1"/>
        <v>II</v>
      </c>
      <c r="C39" s="10">
        <f t="shared" si="2"/>
        <v>55676.374830000001</v>
      </c>
      <c r="D39" s="12" t="str">
        <f t="shared" si="3"/>
        <v>vis</v>
      </c>
      <c r="E39" s="57">
        <f>VLOOKUP(C39,Active!C$21:E$973,3,FALSE)</f>
        <v>15970.525157785736</v>
      </c>
      <c r="F39" s="3" t="s">
        <v>72</v>
      </c>
      <c r="G39" s="12" t="str">
        <f t="shared" si="4"/>
        <v>55676.37483</v>
      </c>
      <c r="H39" s="10">
        <f t="shared" si="5"/>
        <v>15970.5</v>
      </c>
      <c r="I39" s="58" t="s">
        <v>206</v>
      </c>
      <c r="J39" s="59" t="s">
        <v>207</v>
      </c>
      <c r="K39" s="58" t="s">
        <v>208</v>
      </c>
      <c r="L39" s="58" t="s">
        <v>209</v>
      </c>
      <c r="M39" s="59" t="s">
        <v>77</v>
      </c>
      <c r="N39" s="59"/>
      <c r="O39" s="60" t="s">
        <v>195</v>
      </c>
      <c r="P39" s="61" t="s">
        <v>141</v>
      </c>
    </row>
    <row r="40" spans="1:16" ht="12.75" customHeight="1" thickBot="1">
      <c r="A40" s="10" t="str">
        <f t="shared" si="0"/>
        <v>IBVS 6050 </v>
      </c>
      <c r="B40" s="3" t="str">
        <f t="shared" si="1"/>
        <v>II</v>
      </c>
      <c r="C40" s="10">
        <f t="shared" si="2"/>
        <v>55937.634899999997</v>
      </c>
      <c r="D40" s="12" t="str">
        <f t="shared" si="3"/>
        <v>vis</v>
      </c>
      <c r="E40" s="57">
        <f>VLOOKUP(C40,Active!C$21:E$973,3,FALSE)</f>
        <v>16991.530961173965</v>
      </c>
      <c r="F40" s="3" t="s">
        <v>72</v>
      </c>
      <c r="G40" s="12" t="str">
        <f t="shared" si="4"/>
        <v>55937.6349</v>
      </c>
      <c r="H40" s="10">
        <f t="shared" si="5"/>
        <v>16991.5</v>
      </c>
      <c r="I40" s="58" t="s">
        <v>215</v>
      </c>
      <c r="J40" s="59" t="s">
        <v>216</v>
      </c>
      <c r="K40" s="58" t="s">
        <v>217</v>
      </c>
      <c r="L40" s="58" t="s">
        <v>218</v>
      </c>
      <c r="M40" s="59" t="s">
        <v>77</v>
      </c>
      <c r="N40" s="59"/>
      <c r="O40" s="60" t="s">
        <v>107</v>
      </c>
      <c r="P40" s="61" t="s">
        <v>219</v>
      </c>
    </row>
    <row r="41" spans="1:16" ht="12.75" customHeight="1" thickBot="1">
      <c r="A41" s="10" t="str">
        <f t="shared" si="0"/>
        <v>OEJV 0160 </v>
      </c>
      <c r="B41" s="3" t="str">
        <f t="shared" si="1"/>
        <v>I</v>
      </c>
      <c r="C41" s="10">
        <f t="shared" si="2"/>
        <v>55961.304649999998</v>
      </c>
      <c r="D41" s="12" t="str">
        <f t="shared" si="3"/>
        <v>vis</v>
      </c>
      <c r="E41" s="57">
        <f>VLOOKUP(C41,Active!C$21:E$973,3,FALSE)</f>
        <v>17084.032475526117</v>
      </c>
      <c r="F41" s="3" t="s">
        <v>72</v>
      </c>
      <c r="G41" s="12" t="str">
        <f t="shared" si="4"/>
        <v>55961.30465</v>
      </c>
      <c r="H41" s="10">
        <f t="shared" si="5"/>
        <v>17084</v>
      </c>
      <c r="I41" s="58" t="s">
        <v>220</v>
      </c>
      <c r="J41" s="59" t="s">
        <v>221</v>
      </c>
      <c r="K41" s="58" t="s">
        <v>222</v>
      </c>
      <c r="L41" s="58" t="s">
        <v>223</v>
      </c>
      <c r="M41" s="59" t="s">
        <v>77</v>
      </c>
      <c r="N41" s="59"/>
      <c r="O41" s="60" t="s">
        <v>183</v>
      </c>
      <c r="P41" s="61" t="s">
        <v>141</v>
      </c>
    </row>
    <row r="42" spans="1:16" ht="12.75" customHeight="1" thickBot="1">
      <c r="A42" s="10" t="str">
        <f t="shared" si="0"/>
        <v>BAVM 231 </v>
      </c>
      <c r="B42" s="3" t="str">
        <f t="shared" si="1"/>
        <v>II</v>
      </c>
      <c r="C42" s="10">
        <f t="shared" si="2"/>
        <v>55964.5026</v>
      </c>
      <c r="D42" s="12" t="str">
        <f t="shared" si="3"/>
        <v>vis</v>
      </c>
      <c r="E42" s="57">
        <f>VLOOKUP(C42,Active!C$21:E$973,3,FALSE)</f>
        <v>17096.530081872726</v>
      </c>
      <c r="F42" s="3" t="s">
        <v>72</v>
      </c>
      <c r="G42" s="12" t="str">
        <f t="shared" si="4"/>
        <v>55964.5026</v>
      </c>
      <c r="H42" s="10">
        <f t="shared" si="5"/>
        <v>17096.5</v>
      </c>
      <c r="I42" s="58" t="s">
        <v>224</v>
      </c>
      <c r="J42" s="59" t="s">
        <v>225</v>
      </c>
      <c r="K42" s="58" t="s">
        <v>226</v>
      </c>
      <c r="L42" s="58" t="s">
        <v>227</v>
      </c>
      <c r="M42" s="59" t="s">
        <v>77</v>
      </c>
      <c r="N42" s="59"/>
      <c r="O42" s="60" t="s">
        <v>228</v>
      </c>
      <c r="P42" s="61" t="s">
        <v>229</v>
      </c>
    </row>
    <row r="43" spans="1:16" ht="12.75" customHeight="1" thickBot="1">
      <c r="A43" s="10" t="str">
        <f t="shared" ref="A43:A62" si="6">P43</f>
        <v>BAVM 231 </v>
      </c>
      <c r="B43" s="3" t="str">
        <f t="shared" ref="B43:B62" si="7">IF(H43=INT(H43),"I","II")</f>
        <v>I</v>
      </c>
      <c r="C43" s="10">
        <f t="shared" ref="C43:C62" si="8">1*G43</f>
        <v>55964.630899999996</v>
      </c>
      <c r="D43" s="12" t="str">
        <f t="shared" ref="D43:D62" si="9">VLOOKUP(F43,I$1:J$5,2,FALSE)</f>
        <v>vis</v>
      </c>
      <c r="E43" s="57">
        <f>VLOOKUP(C43,Active!C$21:E$973,3,FALSE)</f>
        <v>17097.031478984696</v>
      </c>
      <c r="F43" s="3" t="s">
        <v>72</v>
      </c>
      <c r="G43" s="12" t="str">
        <f t="shared" ref="G43:G62" si="10">MID(I43,3,LEN(I43)-3)</f>
        <v>55964.6309</v>
      </c>
      <c r="H43" s="10">
        <f t="shared" ref="H43:H62" si="11">1*K43</f>
        <v>17097</v>
      </c>
      <c r="I43" s="58" t="s">
        <v>230</v>
      </c>
      <c r="J43" s="59" t="s">
        <v>231</v>
      </c>
      <c r="K43" s="58" t="s">
        <v>232</v>
      </c>
      <c r="L43" s="58" t="s">
        <v>125</v>
      </c>
      <c r="M43" s="59" t="s">
        <v>77</v>
      </c>
      <c r="N43" s="59"/>
      <c r="O43" s="60" t="s">
        <v>228</v>
      </c>
      <c r="P43" s="61" t="s">
        <v>229</v>
      </c>
    </row>
    <row r="44" spans="1:16" ht="12.75" customHeight="1" thickBot="1">
      <c r="A44" s="10" t="str">
        <f t="shared" si="6"/>
        <v>BAVM 228 </v>
      </c>
      <c r="B44" s="3" t="str">
        <f t="shared" si="7"/>
        <v>II</v>
      </c>
      <c r="C44" s="10">
        <f t="shared" si="8"/>
        <v>55970.386599999998</v>
      </c>
      <c r="D44" s="12" t="str">
        <f t="shared" si="9"/>
        <v>vis</v>
      </c>
      <c r="E44" s="57">
        <f>VLOOKUP(C44,Active!C$21:E$973,3,FALSE)</f>
        <v>17119.524786525199</v>
      </c>
      <c r="F44" s="3" t="s">
        <v>72</v>
      </c>
      <c r="G44" s="12" t="str">
        <f t="shared" si="10"/>
        <v>55970.3866</v>
      </c>
      <c r="H44" s="10">
        <f t="shared" si="11"/>
        <v>17119.5</v>
      </c>
      <c r="I44" s="58" t="s">
        <v>233</v>
      </c>
      <c r="J44" s="59" t="s">
        <v>234</v>
      </c>
      <c r="K44" s="58" t="s">
        <v>235</v>
      </c>
      <c r="L44" s="58" t="s">
        <v>158</v>
      </c>
      <c r="M44" s="59" t="s">
        <v>77</v>
      </c>
      <c r="N44" s="59"/>
      <c r="O44" s="60" t="s">
        <v>97</v>
      </c>
      <c r="P44" s="61" t="s">
        <v>236</v>
      </c>
    </row>
    <row r="45" spans="1:16" ht="12.75" customHeight="1" thickBot="1">
      <c r="A45" s="10" t="str">
        <f t="shared" si="6"/>
        <v>BAVM 228 </v>
      </c>
      <c r="B45" s="3" t="str">
        <f t="shared" si="7"/>
        <v>I</v>
      </c>
      <c r="C45" s="10">
        <f t="shared" si="8"/>
        <v>55970.514900000002</v>
      </c>
      <c r="D45" s="12" t="str">
        <f t="shared" si="9"/>
        <v>vis</v>
      </c>
      <c r="E45" s="57">
        <f>VLOOKUP(C45,Active!C$21:E$973,3,FALSE)</f>
        <v>17120.026183637197</v>
      </c>
      <c r="F45" s="3" t="s">
        <v>72</v>
      </c>
      <c r="G45" s="12" t="str">
        <f t="shared" si="10"/>
        <v>55970.5149</v>
      </c>
      <c r="H45" s="10">
        <f t="shared" si="11"/>
        <v>17120</v>
      </c>
      <c r="I45" s="58" t="s">
        <v>237</v>
      </c>
      <c r="J45" s="59" t="s">
        <v>238</v>
      </c>
      <c r="K45" s="58" t="s">
        <v>239</v>
      </c>
      <c r="L45" s="58" t="s">
        <v>240</v>
      </c>
      <c r="M45" s="59" t="s">
        <v>77</v>
      </c>
      <c r="N45" s="59"/>
      <c r="O45" s="60" t="s">
        <v>97</v>
      </c>
      <c r="P45" s="61" t="s">
        <v>236</v>
      </c>
    </row>
    <row r="46" spans="1:16" ht="12.75" customHeight="1" thickBot="1">
      <c r="A46" s="10" t="str">
        <f t="shared" si="6"/>
        <v>OEJV 0160 </v>
      </c>
      <c r="B46" s="3" t="str">
        <f t="shared" si="7"/>
        <v>I</v>
      </c>
      <c r="C46" s="10">
        <f t="shared" si="8"/>
        <v>56220.2618</v>
      </c>
      <c r="D46" s="12" t="str">
        <f t="shared" si="9"/>
        <v>vis</v>
      </c>
      <c r="E46" s="57">
        <f>VLOOKUP(C46,Active!C$21:E$973,3,FALSE)</f>
        <v>18096.038454774618</v>
      </c>
      <c r="F46" s="3" t="s">
        <v>72</v>
      </c>
      <c r="G46" s="12" t="str">
        <f t="shared" si="10"/>
        <v>56220.2618</v>
      </c>
      <c r="H46" s="10">
        <f t="shared" si="11"/>
        <v>18096</v>
      </c>
      <c r="I46" s="58" t="s">
        <v>255</v>
      </c>
      <c r="J46" s="59" t="s">
        <v>256</v>
      </c>
      <c r="K46" s="58" t="s">
        <v>257</v>
      </c>
      <c r="L46" s="58" t="s">
        <v>258</v>
      </c>
      <c r="M46" s="59" t="s">
        <v>77</v>
      </c>
      <c r="N46" s="59"/>
      <c r="O46" s="60" t="s">
        <v>183</v>
      </c>
      <c r="P46" s="61" t="s">
        <v>141</v>
      </c>
    </row>
    <row r="47" spans="1:16" ht="12.75" customHeight="1" thickBot="1">
      <c r="A47" s="10" t="str">
        <f t="shared" si="6"/>
        <v>IBVS 6042 </v>
      </c>
      <c r="B47" s="3" t="str">
        <f t="shared" si="7"/>
        <v>I</v>
      </c>
      <c r="C47" s="10">
        <f t="shared" si="8"/>
        <v>56290.887499999997</v>
      </c>
      <c r="D47" s="12" t="str">
        <f t="shared" si="9"/>
        <v>vis</v>
      </c>
      <c r="E47" s="57">
        <f>VLOOKUP(C47,Active!C$21:E$973,3,FALSE)</f>
        <v>18372.044082302597</v>
      </c>
      <c r="F47" s="3" t="s">
        <v>72</v>
      </c>
      <c r="G47" s="12" t="str">
        <f t="shared" si="10"/>
        <v>56290.8875</v>
      </c>
      <c r="H47" s="10">
        <f t="shared" si="11"/>
        <v>18372</v>
      </c>
      <c r="I47" s="58" t="s">
        <v>259</v>
      </c>
      <c r="J47" s="59" t="s">
        <v>260</v>
      </c>
      <c r="K47" s="58" t="s">
        <v>261</v>
      </c>
      <c r="L47" s="58" t="s">
        <v>262</v>
      </c>
      <c r="M47" s="59" t="s">
        <v>77</v>
      </c>
      <c r="N47" s="59"/>
      <c r="O47" s="60" t="s">
        <v>78</v>
      </c>
      <c r="P47" s="61" t="s">
        <v>263</v>
      </c>
    </row>
    <row r="48" spans="1:16" ht="12.75" customHeight="1" thickBot="1">
      <c r="A48" s="10" t="str">
        <f t="shared" si="6"/>
        <v>OEJV 0160 </v>
      </c>
      <c r="B48" s="3" t="str">
        <f t="shared" si="7"/>
        <v>II</v>
      </c>
      <c r="C48" s="10">
        <f t="shared" si="8"/>
        <v>56353.451200000003</v>
      </c>
      <c r="D48" s="12" t="str">
        <f t="shared" si="9"/>
        <v>vis</v>
      </c>
      <c r="E48" s="57">
        <f>VLOOKUP(C48,Active!C$21:E$973,3,FALSE)</f>
        <v>18616.543369091607</v>
      </c>
      <c r="F48" s="3" t="s">
        <v>72</v>
      </c>
      <c r="G48" s="12" t="str">
        <f t="shared" si="10"/>
        <v>56353.4512</v>
      </c>
      <c r="H48" s="10">
        <f t="shared" si="11"/>
        <v>18616.5</v>
      </c>
      <c r="I48" s="58" t="s">
        <v>264</v>
      </c>
      <c r="J48" s="59" t="s">
        <v>265</v>
      </c>
      <c r="K48" s="58" t="s">
        <v>266</v>
      </c>
      <c r="L48" s="58" t="s">
        <v>267</v>
      </c>
      <c r="M48" s="59" t="s">
        <v>77</v>
      </c>
      <c r="N48" s="59"/>
      <c r="O48" s="60" t="s">
        <v>268</v>
      </c>
      <c r="P48" s="61" t="s">
        <v>141</v>
      </c>
    </row>
    <row r="49" spans="1:16" ht="12.75" customHeight="1" thickBot="1">
      <c r="A49" s="10" t="str">
        <f t="shared" si="6"/>
        <v>OEJV 0160 </v>
      </c>
      <c r="B49" s="3" t="str">
        <f t="shared" si="7"/>
        <v>I</v>
      </c>
      <c r="C49" s="10">
        <f t="shared" si="8"/>
        <v>56368.418839999998</v>
      </c>
      <c r="D49" s="12" t="str">
        <f t="shared" si="9"/>
        <v>vis</v>
      </c>
      <c r="E49" s="57">
        <f>VLOOKUP(C49,Active!C$21:E$973,3,FALSE)</f>
        <v>18675.036989272528</v>
      </c>
      <c r="F49" s="3" t="s">
        <v>72</v>
      </c>
      <c r="G49" s="12" t="str">
        <f t="shared" si="10"/>
        <v>56368.41884</v>
      </c>
      <c r="H49" s="10">
        <f t="shared" si="11"/>
        <v>18675</v>
      </c>
      <c r="I49" s="58" t="s">
        <v>269</v>
      </c>
      <c r="J49" s="59" t="s">
        <v>270</v>
      </c>
      <c r="K49" s="58" t="s">
        <v>271</v>
      </c>
      <c r="L49" s="58" t="s">
        <v>272</v>
      </c>
      <c r="M49" s="59" t="s">
        <v>77</v>
      </c>
      <c r="N49" s="59"/>
      <c r="O49" s="60" t="s">
        <v>183</v>
      </c>
      <c r="P49" s="61" t="s">
        <v>141</v>
      </c>
    </row>
    <row r="50" spans="1:16" ht="12.75" customHeight="1" thickBot="1">
      <c r="A50" s="10" t="str">
        <f t="shared" si="6"/>
        <v>OEJV 0160 </v>
      </c>
      <c r="B50" s="3" t="str">
        <f t="shared" si="7"/>
        <v>I</v>
      </c>
      <c r="C50" s="10">
        <f t="shared" si="8"/>
        <v>56368.419849999998</v>
      </c>
      <c r="D50" s="12" t="str">
        <f t="shared" si="9"/>
        <v>vis</v>
      </c>
      <c r="E50" s="57">
        <f>VLOOKUP(C50,Active!C$21:E$973,3,FALSE)</f>
        <v>18675.040936358135</v>
      </c>
      <c r="F50" s="3" t="s">
        <v>72</v>
      </c>
      <c r="G50" s="12" t="str">
        <f t="shared" si="10"/>
        <v>56368.41985</v>
      </c>
      <c r="H50" s="10">
        <f t="shared" si="11"/>
        <v>18675</v>
      </c>
      <c r="I50" s="58" t="s">
        <v>273</v>
      </c>
      <c r="J50" s="59" t="s">
        <v>274</v>
      </c>
      <c r="K50" s="58" t="s">
        <v>271</v>
      </c>
      <c r="L50" s="58" t="s">
        <v>275</v>
      </c>
      <c r="M50" s="59" t="s">
        <v>77</v>
      </c>
      <c r="N50" s="59"/>
      <c r="O50" s="60" t="s">
        <v>183</v>
      </c>
      <c r="P50" s="61" t="s">
        <v>141</v>
      </c>
    </row>
    <row r="51" spans="1:16" ht="12.75" customHeight="1" thickBot="1">
      <c r="A51" s="10" t="str">
        <f t="shared" si="6"/>
        <v>OEJV 0160 </v>
      </c>
      <c r="B51" s="3" t="str">
        <f t="shared" si="7"/>
        <v>I</v>
      </c>
      <c r="C51" s="10">
        <f t="shared" si="8"/>
        <v>56368.419849999998</v>
      </c>
      <c r="D51" s="12" t="str">
        <f t="shared" si="9"/>
        <v>vis</v>
      </c>
      <c r="E51" s="57">
        <f>VLOOKUP(C51,Active!C$21:E$973,3,FALSE)</f>
        <v>18675.040936358135</v>
      </c>
      <c r="F51" s="3" t="s">
        <v>72</v>
      </c>
      <c r="G51" s="12" t="str">
        <f t="shared" si="10"/>
        <v>56368.41985</v>
      </c>
      <c r="H51" s="10">
        <f t="shared" si="11"/>
        <v>18675</v>
      </c>
      <c r="I51" s="58" t="s">
        <v>273</v>
      </c>
      <c r="J51" s="59" t="s">
        <v>274</v>
      </c>
      <c r="K51" s="58" t="s">
        <v>271</v>
      </c>
      <c r="L51" s="58" t="s">
        <v>275</v>
      </c>
      <c r="M51" s="59" t="s">
        <v>77</v>
      </c>
      <c r="N51" s="59"/>
      <c r="O51" s="60" t="s">
        <v>183</v>
      </c>
      <c r="P51" s="61" t="s">
        <v>141</v>
      </c>
    </row>
    <row r="52" spans="1:16" ht="12.75" customHeight="1" thickBot="1">
      <c r="A52" s="10" t="str">
        <f t="shared" si="6"/>
        <v>OEJV 0160 </v>
      </c>
      <c r="B52" s="3" t="str">
        <f t="shared" si="7"/>
        <v>I</v>
      </c>
      <c r="C52" s="10">
        <f t="shared" si="8"/>
        <v>56515.560389999999</v>
      </c>
      <c r="D52" s="12" t="str">
        <f t="shared" si="9"/>
        <v>vis</v>
      </c>
      <c r="E52" s="57">
        <f>VLOOKUP(C52,Active!C$21:E$973,3,FALSE)</f>
        <v>19250.066983215122</v>
      </c>
      <c r="F52" s="3" t="s">
        <v>72</v>
      </c>
      <c r="G52" s="12" t="str">
        <f t="shared" si="10"/>
        <v>56515.56039</v>
      </c>
      <c r="H52" s="10">
        <f t="shared" si="11"/>
        <v>19250</v>
      </c>
      <c r="I52" s="58" t="s">
        <v>276</v>
      </c>
      <c r="J52" s="59" t="s">
        <v>277</v>
      </c>
      <c r="K52" s="58" t="s">
        <v>278</v>
      </c>
      <c r="L52" s="58" t="s">
        <v>279</v>
      </c>
      <c r="M52" s="59" t="s">
        <v>77</v>
      </c>
      <c r="N52" s="59"/>
      <c r="O52" s="60" t="s">
        <v>190</v>
      </c>
      <c r="P52" s="61" t="s">
        <v>141</v>
      </c>
    </row>
    <row r="53" spans="1:16" ht="12.75" customHeight="1" thickBot="1">
      <c r="A53" s="10" t="str">
        <f t="shared" si="6"/>
        <v>OEJV 0137 </v>
      </c>
      <c r="B53" s="3" t="str">
        <f t="shared" si="7"/>
        <v>I</v>
      </c>
      <c r="C53" s="10">
        <f t="shared" si="8"/>
        <v>55629.419099999999</v>
      </c>
      <c r="D53" s="12" t="str">
        <f t="shared" si="9"/>
        <v>vis</v>
      </c>
      <c r="E53" s="57">
        <f>VLOOKUP(C53,Active!C$21:E$973,3,FALSE)</f>
        <v>15787.021904371111</v>
      </c>
      <c r="F53" s="3" t="s">
        <v>72</v>
      </c>
      <c r="G53" s="12" t="str">
        <f t="shared" si="10"/>
        <v>55629.4191</v>
      </c>
      <c r="H53" s="10">
        <f t="shared" si="11"/>
        <v>15787</v>
      </c>
      <c r="I53" s="58" t="s">
        <v>167</v>
      </c>
      <c r="J53" s="59" t="s">
        <v>168</v>
      </c>
      <c r="K53" s="58" t="s">
        <v>169</v>
      </c>
      <c r="L53" s="58" t="s">
        <v>116</v>
      </c>
      <c r="M53" s="59" t="s">
        <v>77</v>
      </c>
      <c r="N53" s="59"/>
      <c r="O53" s="60" t="s">
        <v>170</v>
      </c>
      <c r="P53" s="61" t="s">
        <v>171</v>
      </c>
    </row>
    <row r="54" spans="1:16" ht="12.75" customHeight="1" thickBot="1">
      <c r="A54" s="10" t="str">
        <f t="shared" si="6"/>
        <v>OEJV 0137 </v>
      </c>
      <c r="B54" s="3" t="str">
        <f t="shared" si="7"/>
        <v>II</v>
      </c>
      <c r="C54" s="10">
        <f t="shared" si="8"/>
        <v>55629.547299999998</v>
      </c>
      <c r="D54" s="12" t="str">
        <f t="shared" si="9"/>
        <v>vis</v>
      </c>
      <c r="E54" s="57">
        <f>VLOOKUP(C54,Active!C$21:E$973,3,FALSE)</f>
        <v>15787.522910682537</v>
      </c>
      <c r="F54" s="3" t="s">
        <v>72</v>
      </c>
      <c r="G54" s="12" t="str">
        <f t="shared" si="10"/>
        <v>55629.5473</v>
      </c>
      <c r="H54" s="10">
        <f t="shared" si="11"/>
        <v>15787.5</v>
      </c>
      <c r="I54" s="58" t="s">
        <v>172</v>
      </c>
      <c r="J54" s="59" t="s">
        <v>173</v>
      </c>
      <c r="K54" s="58" t="s">
        <v>174</v>
      </c>
      <c r="L54" s="58" t="s">
        <v>175</v>
      </c>
      <c r="M54" s="59" t="s">
        <v>77</v>
      </c>
      <c r="N54" s="59"/>
      <c r="O54" s="60" t="s">
        <v>170</v>
      </c>
      <c r="P54" s="61" t="s">
        <v>171</v>
      </c>
    </row>
    <row r="55" spans="1:16" ht="12.75" customHeight="1" thickBot="1">
      <c r="A55" s="10" t="str">
        <f t="shared" si="6"/>
        <v>IBVS 6018 </v>
      </c>
      <c r="B55" s="3" t="str">
        <f t="shared" si="7"/>
        <v>I</v>
      </c>
      <c r="C55" s="10">
        <f t="shared" si="8"/>
        <v>55926.759940000004</v>
      </c>
      <c r="D55" s="12" t="str">
        <f t="shared" si="9"/>
        <v>vis</v>
      </c>
      <c r="E55" s="57">
        <f>VLOOKUP(C55,Active!C$21:E$973,3,FALSE)</f>
        <v>16949.031557144834</v>
      </c>
      <c r="F55" s="3" t="s">
        <v>72</v>
      </c>
      <c r="G55" s="12" t="str">
        <f t="shared" si="10"/>
        <v>55926.75994</v>
      </c>
      <c r="H55" s="10">
        <f t="shared" si="11"/>
        <v>16949</v>
      </c>
      <c r="I55" s="58" t="s">
        <v>210</v>
      </c>
      <c r="J55" s="59" t="s">
        <v>211</v>
      </c>
      <c r="K55" s="58" t="s">
        <v>212</v>
      </c>
      <c r="L55" s="58" t="s">
        <v>213</v>
      </c>
      <c r="M55" s="59" t="s">
        <v>77</v>
      </c>
      <c r="N55" s="59"/>
      <c r="O55" s="60" t="s">
        <v>107</v>
      </c>
      <c r="P55" s="61" t="s">
        <v>214</v>
      </c>
    </row>
    <row r="56" spans="1:16" ht="12.75" customHeight="1" thickBot="1">
      <c r="A56" s="10" t="str">
        <f t="shared" si="6"/>
        <v>VSB 55 </v>
      </c>
      <c r="B56" s="3" t="str">
        <f t="shared" si="7"/>
        <v>II</v>
      </c>
      <c r="C56" s="10">
        <f t="shared" si="8"/>
        <v>56216.038099999998</v>
      </c>
      <c r="D56" s="12" t="str">
        <f t="shared" si="9"/>
        <v>vis</v>
      </c>
      <c r="E56" s="57">
        <f>VLOOKUP(C56,Active!C$21:E$973,3,FALSE)</f>
        <v>18079.532211735743</v>
      </c>
      <c r="F56" s="3" t="s">
        <v>72</v>
      </c>
      <c r="G56" s="12" t="str">
        <f t="shared" si="10"/>
        <v>56216.0381</v>
      </c>
      <c r="H56" s="10">
        <f t="shared" si="11"/>
        <v>18079.5</v>
      </c>
      <c r="I56" s="58" t="s">
        <v>241</v>
      </c>
      <c r="J56" s="59" t="s">
        <v>242</v>
      </c>
      <c r="K56" s="58" t="s">
        <v>243</v>
      </c>
      <c r="L56" s="58" t="s">
        <v>244</v>
      </c>
      <c r="M56" s="59" t="s">
        <v>77</v>
      </c>
      <c r="N56" s="59"/>
      <c r="O56" s="60" t="s">
        <v>245</v>
      </c>
      <c r="P56" s="61" t="s">
        <v>246</v>
      </c>
    </row>
    <row r="57" spans="1:16" ht="12.75" customHeight="1" thickBot="1">
      <c r="A57" s="10" t="str">
        <f t="shared" si="6"/>
        <v>VSB 55 </v>
      </c>
      <c r="B57" s="3" t="str">
        <f t="shared" si="7"/>
        <v>I</v>
      </c>
      <c r="C57" s="10">
        <f t="shared" si="8"/>
        <v>56216.167800000003</v>
      </c>
      <c r="D57" s="12" t="str">
        <f t="shared" si="9"/>
        <v>vis</v>
      </c>
      <c r="E57" s="57">
        <f>VLOOKUP(C57,Active!C$21:E$973,3,FALSE)</f>
        <v>18080.039080055514</v>
      </c>
      <c r="F57" s="3" t="s">
        <v>72</v>
      </c>
      <c r="G57" s="12" t="str">
        <f t="shared" si="10"/>
        <v>56216.1678</v>
      </c>
      <c r="H57" s="10">
        <f t="shared" si="11"/>
        <v>18080</v>
      </c>
      <c r="I57" s="58" t="s">
        <v>247</v>
      </c>
      <c r="J57" s="59" t="s">
        <v>248</v>
      </c>
      <c r="K57" s="58" t="s">
        <v>249</v>
      </c>
      <c r="L57" s="58" t="s">
        <v>250</v>
      </c>
      <c r="M57" s="59" t="s">
        <v>77</v>
      </c>
      <c r="N57" s="59"/>
      <c r="O57" s="60" t="s">
        <v>245</v>
      </c>
      <c r="P57" s="61" t="s">
        <v>246</v>
      </c>
    </row>
    <row r="58" spans="1:16" ht="12.75" customHeight="1" thickBot="1">
      <c r="A58" s="10" t="str">
        <f t="shared" si="6"/>
        <v>VSB 55 </v>
      </c>
      <c r="B58" s="3" t="str">
        <f t="shared" si="7"/>
        <v>II</v>
      </c>
      <c r="C58" s="10">
        <f t="shared" si="8"/>
        <v>56216.293700000002</v>
      </c>
      <c r="D58" s="12" t="str">
        <f t="shared" si="9"/>
        <v>vis</v>
      </c>
      <c r="E58" s="57">
        <f>VLOOKUP(C58,Active!C$21:E$973,3,FALSE)</f>
        <v>18080.531097954179</v>
      </c>
      <c r="F58" s="3" t="s">
        <v>72</v>
      </c>
      <c r="G58" s="12" t="str">
        <f t="shared" si="10"/>
        <v>56216.2937</v>
      </c>
      <c r="H58" s="10">
        <f t="shared" si="11"/>
        <v>18080.5</v>
      </c>
      <c r="I58" s="58" t="s">
        <v>251</v>
      </c>
      <c r="J58" s="59" t="s">
        <v>252</v>
      </c>
      <c r="K58" s="58" t="s">
        <v>253</v>
      </c>
      <c r="L58" s="58" t="s">
        <v>254</v>
      </c>
      <c r="M58" s="59" t="s">
        <v>77</v>
      </c>
      <c r="N58" s="59"/>
      <c r="O58" s="60" t="s">
        <v>245</v>
      </c>
      <c r="P58" s="61" t="s">
        <v>246</v>
      </c>
    </row>
    <row r="59" spans="1:16" ht="12.75" customHeight="1" thickBot="1">
      <c r="A59" s="10" t="str">
        <f t="shared" si="6"/>
        <v>BAVM 241 (=IBVS 6157) </v>
      </c>
      <c r="B59" s="3" t="str">
        <f t="shared" si="7"/>
        <v>I</v>
      </c>
      <c r="C59" s="10">
        <f t="shared" si="8"/>
        <v>57091.297299999998</v>
      </c>
      <c r="D59" s="12" t="str">
        <f t="shared" si="9"/>
        <v>vis</v>
      </c>
      <c r="E59" s="57">
        <f>VLOOKUP(C59,Active!C$21:E$973,3,FALSE)</f>
        <v>21500.050022471038</v>
      </c>
      <c r="F59" s="3" t="s">
        <v>72</v>
      </c>
      <c r="G59" s="12" t="str">
        <f t="shared" si="10"/>
        <v>57091.2973</v>
      </c>
      <c r="H59" s="10">
        <f t="shared" si="11"/>
        <v>21500</v>
      </c>
      <c r="I59" s="58" t="s">
        <v>280</v>
      </c>
      <c r="J59" s="59" t="s">
        <v>281</v>
      </c>
      <c r="K59" s="58" t="s">
        <v>282</v>
      </c>
      <c r="L59" s="58" t="s">
        <v>283</v>
      </c>
      <c r="M59" s="59" t="s">
        <v>77</v>
      </c>
      <c r="N59" s="59"/>
      <c r="O59" s="60" t="s">
        <v>97</v>
      </c>
      <c r="P59" s="61" t="s">
        <v>284</v>
      </c>
    </row>
    <row r="60" spans="1:16" ht="12.75" customHeight="1" thickBot="1">
      <c r="A60" s="10" t="str">
        <f t="shared" si="6"/>
        <v>BAVM 241 (=IBVS 6157) </v>
      </c>
      <c r="B60" s="3" t="str">
        <f t="shared" si="7"/>
        <v>II</v>
      </c>
      <c r="C60" s="10">
        <f t="shared" si="8"/>
        <v>57091.424200000001</v>
      </c>
      <c r="D60" s="12" t="str">
        <f t="shared" si="9"/>
        <v>vis</v>
      </c>
      <c r="E60" s="57">
        <f>VLOOKUP(C60,Active!C$21:E$973,3,FALSE)</f>
        <v>21500.545948375264</v>
      </c>
      <c r="F60" s="3" t="s">
        <v>72</v>
      </c>
      <c r="G60" s="12" t="str">
        <f t="shared" si="10"/>
        <v>57091.4242</v>
      </c>
      <c r="H60" s="10">
        <f t="shared" si="11"/>
        <v>21500.5</v>
      </c>
      <c r="I60" s="58" t="s">
        <v>285</v>
      </c>
      <c r="J60" s="59" t="s">
        <v>286</v>
      </c>
      <c r="K60" s="58">
        <v>21500.5</v>
      </c>
      <c r="L60" s="58" t="s">
        <v>287</v>
      </c>
      <c r="M60" s="59" t="s">
        <v>77</v>
      </c>
      <c r="N60" s="59"/>
      <c r="O60" s="60" t="s">
        <v>97</v>
      </c>
      <c r="P60" s="61" t="s">
        <v>284</v>
      </c>
    </row>
    <row r="61" spans="1:16" ht="12.75" customHeight="1" thickBot="1">
      <c r="A61" s="10" t="str">
        <f t="shared" si="6"/>
        <v>BAVM 241 (=IBVS 6157) </v>
      </c>
      <c r="B61" s="3" t="str">
        <f t="shared" si="7"/>
        <v>I</v>
      </c>
      <c r="C61" s="10">
        <f t="shared" si="8"/>
        <v>57091.553899999999</v>
      </c>
      <c r="D61" s="12" t="str">
        <f t="shared" si="9"/>
        <v>vis</v>
      </c>
      <c r="E61" s="57">
        <f>VLOOKUP(C61,Active!C$21:E$973,3,FALSE)</f>
        <v>21501.052816695006</v>
      </c>
      <c r="F61" s="3" t="s">
        <v>72</v>
      </c>
      <c r="G61" s="12" t="str">
        <f t="shared" si="10"/>
        <v>57091.5539</v>
      </c>
      <c r="H61" s="10">
        <f t="shared" si="11"/>
        <v>21501</v>
      </c>
      <c r="I61" s="58" t="s">
        <v>288</v>
      </c>
      <c r="J61" s="59" t="s">
        <v>289</v>
      </c>
      <c r="K61" s="58">
        <v>21501</v>
      </c>
      <c r="L61" s="58" t="s">
        <v>290</v>
      </c>
      <c r="M61" s="59" t="s">
        <v>77</v>
      </c>
      <c r="N61" s="59"/>
      <c r="O61" s="60" t="s">
        <v>97</v>
      </c>
      <c r="P61" s="61" t="s">
        <v>284</v>
      </c>
    </row>
    <row r="62" spans="1:16" ht="12.75" customHeight="1" thickBot="1">
      <c r="A62" s="10" t="str">
        <f t="shared" si="6"/>
        <v>BAVM 241 (=IBVS 6157) </v>
      </c>
      <c r="B62" s="3" t="str">
        <f t="shared" si="7"/>
        <v>II</v>
      </c>
      <c r="C62" s="10">
        <f t="shared" si="8"/>
        <v>57091.678899999999</v>
      </c>
      <c r="D62" s="12" t="str">
        <f t="shared" si="9"/>
        <v>vis</v>
      </c>
      <c r="E62" s="57">
        <f>VLOOKUP(C62,Active!C$21:E$973,3,FALSE)</f>
        <v>21501.541317388677</v>
      </c>
      <c r="F62" s="3" t="s">
        <v>72</v>
      </c>
      <c r="G62" s="12" t="str">
        <f t="shared" si="10"/>
        <v>57091.6789</v>
      </c>
      <c r="H62" s="10">
        <f t="shared" si="11"/>
        <v>21501.5</v>
      </c>
      <c r="I62" s="58" t="s">
        <v>291</v>
      </c>
      <c r="J62" s="59" t="s">
        <v>292</v>
      </c>
      <c r="K62" s="58">
        <v>21501.5</v>
      </c>
      <c r="L62" s="58" t="s">
        <v>293</v>
      </c>
      <c r="M62" s="59" t="s">
        <v>77</v>
      </c>
      <c r="N62" s="59"/>
      <c r="O62" s="60" t="s">
        <v>97</v>
      </c>
      <c r="P62" s="61" t="s">
        <v>284</v>
      </c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</sheetData>
  <phoneticPr fontId="8" type="noConversion"/>
  <hyperlinks>
    <hyperlink ref="A3" r:id="rId1" xr:uid="{00000000-0004-0000-0100-000000000000}"/>
    <hyperlink ref="P11" r:id="rId2" display="http://www.konkoly.hu/cgi-bin/IBVS?5894" xr:uid="{00000000-0004-0000-0100-000001000000}"/>
    <hyperlink ref="P12" r:id="rId3" display="http://www.bav-astro.de/sfs/BAVM_link.php?BAVMnr=214" xr:uid="{00000000-0004-0000-0100-000002000000}"/>
    <hyperlink ref="P13" r:id="rId4" display="http://www.bav-astro.de/sfs/BAVM_link.php?BAVMnr=214" xr:uid="{00000000-0004-0000-0100-000003000000}"/>
    <hyperlink ref="P14" r:id="rId5" display="http://www.bav-astro.de/sfs/BAVM_link.php?BAVMnr=214" xr:uid="{00000000-0004-0000-0100-000004000000}"/>
    <hyperlink ref="P15" r:id="rId6" display="http://www.bav-astro.de/sfs/BAVM_link.php?BAVMnr=209" xr:uid="{00000000-0004-0000-0100-000005000000}"/>
    <hyperlink ref="P16" r:id="rId7" display="http://www.bav-astro.de/sfs/BAVM_link.php?BAVMnr=209" xr:uid="{00000000-0004-0000-0100-000006000000}"/>
    <hyperlink ref="P17" r:id="rId8" display="http://www.konkoly.hu/cgi-bin/IBVS?5966" xr:uid="{00000000-0004-0000-0100-000007000000}"/>
    <hyperlink ref="P18" r:id="rId9" display="http://www.konkoly.hu/cgi-bin/IBVS?5945" xr:uid="{00000000-0004-0000-0100-000008000000}"/>
    <hyperlink ref="P19" r:id="rId10" display="http://www.konkoly.hu/cgi-bin/IBVS?5960" xr:uid="{00000000-0004-0000-0100-000009000000}"/>
    <hyperlink ref="P20" r:id="rId11" display="http://www.konkoly.hu/cgi-bin/IBVS?5960" xr:uid="{00000000-0004-0000-0100-00000A000000}"/>
    <hyperlink ref="P21" r:id="rId12" display="http://www.konkoly.hu/cgi-bin/IBVS?5980" xr:uid="{00000000-0004-0000-0100-00000B000000}"/>
    <hyperlink ref="P22" r:id="rId13" display="http://www.konkoly.hu/cgi-bin/IBVS?5980" xr:uid="{00000000-0004-0000-0100-00000C000000}"/>
    <hyperlink ref="P24" r:id="rId14" display="http://var.astro.cz/oejv/issues/oejv0160.pdf" xr:uid="{00000000-0004-0000-0100-00000D000000}"/>
    <hyperlink ref="P25" r:id="rId15" display="http://var.astro.cz/oejv/issues/oejv0160.pdf" xr:uid="{00000000-0004-0000-0100-00000E000000}"/>
    <hyperlink ref="P26" r:id="rId16" display="http://var.astro.cz/oejv/issues/oejv0160.pdf" xr:uid="{00000000-0004-0000-0100-00000F000000}"/>
    <hyperlink ref="P27" r:id="rId17" display="http://var.astro.cz/oejv/issues/oejv0160.pdf" xr:uid="{00000000-0004-0000-0100-000010000000}"/>
    <hyperlink ref="P28" r:id="rId18" display="http://www.bav-astro.de/sfs/BAVM_link.php?BAVMnr=220" xr:uid="{00000000-0004-0000-0100-000011000000}"/>
    <hyperlink ref="P29" r:id="rId19" display="http://www.bav-astro.de/sfs/BAVM_link.php?BAVMnr=220" xr:uid="{00000000-0004-0000-0100-000012000000}"/>
    <hyperlink ref="P30" r:id="rId20" display="http://www.bav-astro.de/sfs/BAVM_link.php?BAVMnr=220" xr:uid="{00000000-0004-0000-0100-000013000000}"/>
    <hyperlink ref="P53" r:id="rId21" display="http://var.astro.cz/oejv/issues/oejv0137.pdf" xr:uid="{00000000-0004-0000-0100-000014000000}"/>
    <hyperlink ref="P54" r:id="rId22" display="http://var.astro.cz/oejv/issues/oejv0137.pdf" xr:uid="{00000000-0004-0000-0100-000015000000}"/>
    <hyperlink ref="P32" r:id="rId23" display="http://var.astro.cz/oejv/issues/oejv0160.pdf" xr:uid="{00000000-0004-0000-0100-000016000000}"/>
    <hyperlink ref="P33" r:id="rId24" display="http://var.astro.cz/oejv/issues/oejv0160.pdf" xr:uid="{00000000-0004-0000-0100-000017000000}"/>
    <hyperlink ref="P34" r:id="rId25" display="http://var.astro.cz/oejv/issues/oejv0160.pdf" xr:uid="{00000000-0004-0000-0100-000018000000}"/>
    <hyperlink ref="P35" r:id="rId26" display="http://var.astro.cz/oejv/issues/oejv0160.pdf" xr:uid="{00000000-0004-0000-0100-000019000000}"/>
    <hyperlink ref="P36" r:id="rId27" display="http://var.astro.cz/oejv/issues/oejv0160.pdf" xr:uid="{00000000-0004-0000-0100-00001A000000}"/>
    <hyperlink ref="P37" r:id="rId28" display="http://var.astro.cz/oejv/issues/oejv0160.pdf" xr:uid="{00000000-0004-0000-0100-00001B000000}"/>
    <hyperlink ref="P38" r:id="rId29" display="http://var.astro.cz/oejv/issues/oejv0160.pdf" xr:uid="{00000000-0004-0000-0100-00001C000000}"/>
    <hyperlink ref="P39" r:id="rId30" display="http://var.astro.cz/oejv/issues/oejv0160.pdf" xr:uid="{00000000-0004-0000-0100-00001D000000}"/>
    <hyperlink ref="P55" r:id="rId31" display="http://www.konkoly.hu/cgi-bin/IBVS?6018" xr:uid="{00000000-0004-0000-0100-00001E000000}"/>
    <hyperlink ref="P40" r:id="rId32" display="http://www.konkoly.hu/cgi-bin/IBVS?6050" xr:uid="{00000000-0004-0000-0100-00001F000000}"/>
    <hyperlink ref="P41" r:id="rId33" display="http://var.astro.cz/oejv/issues/oejv0160.pdf" xr:uid="{00000000-0004-0000-0100-000020000000}"/>
    <hyperlink ref="P42" r:id="rId34" display="http://www.bav-astro.de/sfs/BAVM_link.php?BAVMnr=231" xr:uid="{00000000-0004-0000-0100-000021000000}"/>
    <hyperlink ref="P43" r:id="rId35" display="http://www.bav-astro.de/sfs/BAVM_link.php?BAVMnr=231" xr:uid="{00000000-0004-0000-0100-000022000000}"/>
    <hyperlink ref="P44" r:id="rId36" display="http://www.bav-astro.de/sfs/BAVM_link.php?BAVMnr=228" xr:uid="{00000000-0004-0000-0100-000023000000}"/>
    <hyperlink ref="P45" r:id="rId37" display="http://www.bav-astro.de/sfs/BAVM_link.php?BAVMnr=228" xr:uid="{00000000-0004-0000-0100-000024000000}"/>
    <hyperlink ref="P56" r:id="rId38" display="http://vsolj.cetus-net.org/vsoljno55.pdf" xr:uid="{00000000-0004-0000-0100-000025000000}"/>
    <hyperlink ref="P57" r:id="rId39" display="http://vsolj.cetus-net.org/vsoljno55.pdf" xr:uid="{00000000-0004-0000-0100-000026000000}"/>
    <hyperlink ref="P58" r:id="rId40" display="http://vsolj.cetus-net.org/vsoljno55.pdf" xr:uid="{00000000-0004-0000-0100-000027000000}"/>
    <hyperlink ref="P46" r:id="rId41" display="http://var.astro.cz/oejv/issues/oejv0160.pdf" xr:uid="{00000000-0004-0000-0100-000028000000}"/>
    <hyperlink ref="P47" r:id="rId42" display="http://www.konkoly.hu/cgi-bin/IBVS?6042" xr:uid="{00000000-0004-0000-0100-000029000000}"/>
    <hyperlink ref="P48" r:id="rId43" display="http://var.astro.cz/oejv/issues/oejv0160.pdf" xr:uid="{00000000-0004-0000-0100-00002A000000}"/>
    <hyperlink ref="P49" r:id="rId44" display="http://var.astro.cz/oejv/issues/oejv0160.pdf" xr:uid="{00000000-0004-0000-0100-00002B000000}"/>
    <hyperlink ref="P50" r:id="rId45" display="http://var.astro.cz/oejv/issues/oejv0160.pdf" xr:uid="{00000000-0004-0000-0100-00002C000000}"/>
    <hyperlink ref="P51" r:id="rId46" display="http://var.astro.cz/oejv/issues/oejv0160.pdf" xr:uid="{00000000-0004-0000-0100-00002D000000}"/>
    <hyperlink ref="P52" r:id="rId47" display="http://var.astro.cz/oejv/issues/oejv0160.pdf" xr:uid="{00000000-0004-0000-0100-00002E000000}"/>
    <hyperlink ref="P59" r:id="rId48" display="http://www.bav-astro.de/sfs/BAVM_link.php?BAVMnr=241" xr:uid="{00000000-0004-0000-0100-00002F000000}"/>
    <hyperlink ref="P60" r:id="rId49" display="http://www.bav-astro.de/sfs/BAVM_link.php?BAVMnr=241" xr:uid="{00000000-0004-0000-0100-000030000000}"/>
    <hyperlink ref="P61" r:id="rId50" display="http://www.bav-astro.de/sfs/BAVM_link.php?BAVMnr=241" xr:uid="{00000000-0004-0000-0100-000031000000}"/>
    <hyperlink ref="P62" r:id="rId51" display="http://www.bav-astro.de/sfs/BAVM_link.php?BAVMnr=241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2024-01-15T06:00:22Z</dcterms:modified>
</cp:coreProperties>
</file>