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63FB5D0-F8A5-4B45-8D4B-E4A4F68C0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Sheet1" sheetId="3" r:id="rId3"/>
  </sheets>
  <calcPr calcId="181029"/>
</workbook>
</file>

<file path=xl/calcChain.xml><?xml version="1.0" encoding="utf-8"?>
<calcChain xmlns="http://schemas.openxmlformats.org/spreadsheetml/2006/main">
  <c r="E54" i="1" l="1"/>
  <c r="F54" i="1" s="1"/>
  <c r="G54" i="1" s="1"/>
  <c r="S54" i="1" s="1"/>
  <c r="Q54" i="1"/>
  <c r="E43" i="1"/>
  <c r="F43" i="1" s="1"/>
  <c r="G43" i="1" s="1"/>
  <c r="K43" i="1" s="1"/>
  <c r="Q43" i="1"/>
  <c r="Q53" i="1"/>
  <c r="E32" i="1"/>
  <c r="F32" i="1" s="1"/>
  <c r="G32" i="1" s="1"/>
  <c r="K32" i="1" s="1"/>
  <c r="E37" i="1"/>
  <c r="F37" i="1"/>
  <c r="G37" i="1" s="1"/>
  <c r="K37" i="1" s="1"/>
  <c r="E41" i="1"/>
  <c r="F41" i="1" s="1"/>
  <c r="G41" i="1" s="1"/>
  <c r="K41" i="1" s="1"/>
  <c r="E47" i="1"/>
  <c r="F47" i="1" s="1"/>
  <c r="G47" i="1" s="1"/>
  <c r="K47" i="1" s="1"/>
  <c r="E49" i="1"/>
  <c r="F49" i="1" s="1"/>
  <c r="G49" i="1" s="1"/>
  <c r="K49" i="1" s="1"/>
  <c r="E50" i="1"/>
  <c r="F50" i="1" s="1"/>
  <c r="G50" i="1" s="1"/>
  <c r="K50" i="1" s="1"/>
  <c r="E52" i="1"/>
  <c r="F52" i="1" s="1"/>
  <c r="G52" i="1" s="1"/>
  <c r="K52" i="1" s="1"/>
  <c r="Q40" i="1"/>
  <c r="C7" i="1"/>
  <c r="E53" i="1"/>
  <c r="F53" i="1" s="1"/>
  <c r="G53" i="1" s="1"/>
  <c r="K53" i="1" s="1"/>
  <c r="C8" i="1"/>
  <c r="E21" i="1"/>
  <c r="F21" i="1"/>
  <c r="G21" i="1" s="1"/>
  <c r="K21" i="1" s="1"/>
  <c r="D9" i="1"/>
  <c r="C9" i="1"/>
  <c r="E22" i="1"/>
  <c r="F22" i="1"/>
  <c r="G22" i="1" s="1"/>
  <c r="K22" i="1" s="1"/>
  <c r="E23" i="1"/>
  <c r="F23" i="1"/>
  <c r="G23" i="1"/>
  <c r="K23" i="1"/>
  <c r="E24" i="1"/>
  <c r="F24" i="1"/>
  <c r="G24" i="1" s="1"/>
  <c r="K24" i="1" s="1"/>
  <c r="E26" i="1"/>
  <c r="F26" i="1"/>
  <c r="G26" i="1"/>
  <c r="K26" i="1"/>
  <c r="E27" i="1"/>
  <c r="F27" i="1"/>
  <c r="E28" i="1"/>
  <c r="F28" i="1"/>
  <c r="G28" i="1" s="1"/>
  <c r="K28" i="1" s="1"/>
  <c r="E29" i="1"/>
  <c r="F29" i="1"/>
  <c r="G29" i="1" s="1"/>
  <c r="K29" i="1" s="1"/>
  <c r="E30" i="1"/>
  <c r="F30" i="1"/>
  <c r="G30" i="1" s="1"/>
  <c r="K30" i="1" s="1"/>
  <c r="Q21" i="1"/>
  <c r="Q22" i="1"/>
  <c r="Q39" i="1"/>
  <c r="Q41" i="1"/>
  <c r="Q44" i="1"/>
  <c r="Q45" i="1"/>
  <c r="Q46" i="1"/>
  <c r="Q47" i="1"/>
  <c r="Q48" i="1"/>
  <c r="Q49" i="1"/>
  <c r="Q50" i="1"/>
  <c r="Q51" i="1"/>
  <c r="Q52" i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7" i="3"/>
  <c r="Q42" i="1"/>
  <c r="Q38" i="1"/>
  <c r="Q32" i="1"/>
  <c r="Q36" i="1"/>
  <c r="Q34" i="1"/>
  <c r="Q33" i="1"/>
  <c r="Q35" i="1"/>
  <c r="Q31" i="1"/>
  <c r="Q37" i="1"/>
  <c r="Q23" i="1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G12" i="2"/>
  <c r="C12" i="2"/>
  <c r="E12" i="2"/>
  <c r="G11" i="2"/>
  <c r="C11" i="2"/>
  <c r="E11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29" i="1"/>
  <c r="Q30" i="1"/>
  <c r="Q25" i="1"/>
  <c r="Q28" i="1"/>
  <c r="Q27" i="1"/>
  <c r="Q26" i="1"/>
  <c r="Q24" i="1"/>
  <c r="F16" i="1"/>
  <c r="C17" i="1"/>
  <c r="E44" i="1"/>
  <c r="F44" i="1" s="1"/>
  <c r="G44" i="1" s="1"/>
  <c r="K44" i="1" s="1"/>
  <c r="E34" i="1"/>
  <c r="F34" i="1" s="1"/>
  <c r="G34" i="1" s="1"/>
  <c r="K34" i="1" s="1"/>
  <c r="G42" i="1"/>
  <c r="K42" i="1" s="1"/>
  <c r="E39" i="1"/>
  <c r="F39" i="1"/>
  <c r="G39" i="1"/>
  <c r="K39" i="1" s="1"/>
  <c r="E31" i="1"/>
  <c r="F31" i="1" s="1"/>
  <c r="G31" i="1" s="1"/>
  <c r="K31" i="1" s="1"/>
  <c r="G27" i="1"/>
  <c r="K27" i="1"/>
  <c r="E25" i="1"/>
  <c r="E13" i="2" s="1"/>
  <c r="F25" i="1"/>
  <c r="G25" i="1" s="1"/>
  <c r="J25" i="1" s="1"/>
  <c r="E46" i="1"/>
  <c r="F46" i="1"/>
  <c r="G46" i="1" s="1"/>
  <c r="K46" i="1" s="1"/>
  <c r="E36" i="1"/>
  <c r="F36" i="1"/>
  <c r="G36" i="1" s="1"/>
  <c r="K36" i="1" s="1"/>
  <c r="E51" i="1"/>
  <c r="F51" i="1"/>
  <c r="G51" i="1"/>
  <c r="K51" i="1"/>
  <c r="E42" i="1"/>
  <c r="F42" i="1"/>
  <c r="E33" i="1"/>
  <c r="F33" i="1"/>
  <c r="G33" i="1" s="1"/>
  <c r="K33" i="1" s="1"/>
  <c r="E48" i="1"/>
  <c r="F48" i="1"/>
  <c r="G48" i="1" s="1"/>
  <c r="K48" i="1" s="1"/>
  <c r="E38" i="1"/>
  <c r="F38" i="1"/>
  <c r="G38" i="1" s="1"/>
  <c r="K38" i="1" s="1"/>
  <c r="E45" i="1"/>
  <c r="F45" i="1"/>
  <c r="G45" i="1" s="1"/>
  <c r="K45" i="1" s="1"/>
  <c r="E35" i="1"/>
  <c r="F35" i="1"/>
  <c r="G35" i="1"/>
  <c r="K35" i="1"/>
  <c r="E40" i="1"/>
  <c r="F40" i="1"/>
  <c r="G40" i="1" s="1"/>
  <c r="K40" i="1" s="1"/>
  <c r="C12" i="1"/>
  <c r="C11" i="1"/>
  <c r="O54" i="1" l="1"/>
  <c r="O43" i="1"/>
  <c r="C16" i="1"/>
  <c r="D18" i="1" s="1"/>
  <c r="O49" i="1"/>
  <c r="O24" i="1"/>
  <c r="O28" i="1"/>
  <c r="O27" i="1"/>
  <c r="O46" i="1"/>
  <c r="O30" i="1"/>
  <c r="O47" i="1"/>
  <c r="O26" i="1"/>
  <c r="O36" i="1"/>
  <c r="O45" i="1"/>
  <c r="O21" i="1"/>
  <c r="O35" i="1"/>
  <c r="O29" i="1"/>
  <c r="O23" i="1"/>
  <c r="O33" i="1"/>
  <c r="C15" i="1"/>
  <c r="F18" i="1" s="1"/>
  <c r="O32" i="1"/>
  <c r="O53" i="1"/>
  <c r="O44" i="1"/>
  <c r="O41" i="1"/>
  <c r="O42" i="1"/>
  <c r="O31" i="1"/>
  <c r="O37" i="1"/>
  <c r="O22" i="1"/>
  <c r="O50" i="1"/>
  <c r="O48" i="1"/>
  <c r="O40" i="1"/>
  <c r="O25" i="1"/>
  <c r="O52" i="1"/>
  <c r="O39" i="1"/>
  <c r="O38" i="1"/>
  <c r="O51" i="1"/>
  <c r="O34" i="1"/>
  <c r="F17" i="1"/>
  <c r="C18" i="1" l="1"/>
  <c r="F19" i="1"/>
</calcChain>
</file>

<file path=xl/sharedStrings.xml><?xml version="1.0" encoding="utf-8"?>
<sst xmlns="http://schemas.openxmlformats.org/spreadsheetml/2006/main" count="328" uniqueCount="187">
  <si>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</si>
  <si>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</si>
  <si>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</si>
  <si>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</si>
  <si>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</si>
  <si>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</si>
  <si>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</si>
  <si>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</si>
  <si>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</si>
  <si>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</si>
  <si>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</si>
  <si>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</si>
  <si>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</si>
  <si>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</si>
  <si>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</si>
  <si>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</si>
  <si>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</si>
  <si>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</si>
  <si>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</si>
  <si>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</si>
  <si>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</si>
  <si>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</si>
  <si>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</si>
  <si>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</si>
  <si>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</si>
  <si>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</si>
  <si>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</si>
  <si>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</si>
  <si>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</si>
  <si>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</si>
  <si>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</si>
  <si>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</si>
  <si>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</si>
  <si>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</si>
  <si>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</si>
  <si>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</si>
  <si>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</si>
  <si>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EW</t>
  </si>
  <si>
    <t>IBVS 6011</t>
  </si>
  <si>
    <t>I</t>
  </si>
  <si>
    <t>OQ Cam / GSC 4070-2215</t>
  </si>
  <si>
    <t>IBVS 6042</t>
  </si>
  <si>
    <t>II:</t>
  </si>
  <si>
    <t>IBVS 6050</t>
  </si>
  <si>
    <t>IBVS 6070</t>
  </si>
  <si>
    <t>OEJV 0160</t>
  </si>
  <si>
    <t>II</t>
  </si>
  <si>
    <t>IBVS 6093</t>
  </si>
  <si>
    <t>IBVS 6094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</si>
  <si>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</si>
  <si>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</si>
  <si>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</si>
  <si>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</si>
  <si>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</si>
  <si>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</si>
  <si>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</si>
  <si>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</si>
  <si>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</si>
  <si>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</si>
  <si>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</si>
  <si>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</si>
  <si>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2455609.2946 </t>
  </si>
  <si>
    <t> 16.02.2011 19:04 </t>
  </si>
  <si>
    <t> -0.0154 </t>
  </si>
  <si>
    <t>C </t>
  </si>
  <si>
    <t>-I</t>
  </si>
  <si>
    <t> K.&amp; M.Rätz </t>
  </si>
  <si>
    <t>BAVM 225 </t>
  </si>
  <si>
    <t>2455932.6372 </t>
  </si>
  <si>
    <t> 06.01.2012 03:17 </t>
  </si>
  <si>
    <t>10120</t>
  </si>
  <si>
    <t> -0.0176 </t>
  </si>
  <si>
    <t> R.Diethelm </t>
  </si>
  <si>
    <t>IBVS 6011 </t>
  </si>
  <si>
    <t>2456187.4611 </t>
  </si>
  <si>
    <t> 16.09.2012 23:03 </t>
  </si>
  <si>
    <t>10702</t>
  </si>
  <si>
    <t> -0.0166 </t>
  </si>
  <si>
    <t>R</t>
  </si>
  <si>
    <t>BAVM 231 </t>
  </si>
  <si>
    <t>2456205.8503 </t>
  </si>
  <si>
    <t> 05.10.2012 08:24 </t>
  </si>
  <si>
    <t>10744</t>
  </si>
  <si>
    <t> -0.0167 </t>
  </si>
  <si>
    <t> R.Nelson </t>
  </si>
  <si>
    <t>IBVS 6050 </t>
  </si>
  <si>
    <t>2456227.9635 </t>
  </si>
  <si>
    <t> 27.10.2012 11:07 </t>
  </si>
  <si>
    <t>10794.5</t>
  </si>
  <si>
    <t> -0.0144 </t>
  </si>
  <si>
    <t>IBVS 6042 </t>
  </si>
  <si>
    <t>2456246.34997 </t>
  </si>
  <si>
    <t> 14.11.2012 20:23 </t>
  </si>
  <si>
    <t>10836.5</t>
  </si>
  <si>
    <t> -0.01719 </t>
  </si>
  <si>
    <t> K.Ho?kova </t>
  </si>
  <si>
    <t>OEJV 0160 </t>
  </si>
  <si>
    <t>2456371.3541 </t>
  </si>
  <si>
    <t> 19.03.2013 20:29 </t>
  </si>
  <si>
    <t>11122</t>
  </si>
  <si>
    <t> -0.0164 </t>
  </si>
  <si>
    <t> F.Salvaggio </t>
  </si>
  <si>
    <t>IBVS 6094 </t>
  </si>
  <si>
    <t>2456585.8951 </t>
  </si>
  <si>
    <t> 20.10.2013 09:28 </t>
  </si>
  <si>
    <t>11612</t>
  </si>
  <si>
    <t> -0.0170 </t>
  </si>
  <si>
    <t>IBVS 6093 </t>
  </si>
  <si>
    <t>OEJV 0179</t>
  </si>
  <si>
    <t>IBVS 6234</t>
  </si>
  <si>
    <t>-</t>
  </si>
  <si>
    <t>–15936.0</t>
  </si>
  <si>
    <t>–0.0166</t>
  </si>
  <si>
    <t>–0.0014</t>
  </si>
  <si>
    <t>–11998.5</t>
  </si>
  <si>
    <t>–0.0049</t>
  </si>
  <si>
    <t>–6554.5</t>
  </si>
  <si>
    <t>–0.0037</t>
  </si>
  <si>
    <t>–5816.0</t>
  </si>
  <si>
    <t>–0.0061</t>
  </si>
  <si>
    <t>–0.0008</t>
  </si>
  <si>
    <t>–5234.0</t>
  </si>
  <si>
    <t>–0.0051</t>
  </si>
  <si>
    <t>–0.0001</t>
  </si>
  <si>
    <t>–5192.0</t>
  </si>
  <si>
    <t>–0.0052</t>
  </si>
  <si>
    <t>–0.0002</t>
  </si>
  <si>
    <t>–5141.5</t>
  </si>
  <si>
    <t>–0.0029</t>
  </si>
  <si>
    <t>–5099.5</t>
  </si>
  <si>
    <t>–0.0057</t>
  </si>
  <si>
    <t>–4814.0</t>
  </si>
  <si>
    <t>–0.0003</t>
  </si>
  <si>
    <t>–4324.0</t>
  </si>
  <si>
    <t>–0.0056</t>
  </si>
  <si>
    <t>–2929.5</t>
  </si>
  <si>
    <t>–0.0013</t>
  </si>
  <si>
    <t>–2760.5</t>
  </si>
  <si>
    <t>–0.0023</t>
  </si>
  <si>
    <t>–0.0006</t>
  </si>
  <si>
    <t>–2701.5</t>
  </si>
  <si>
    <t>–0.0005</t>
  </si>
  <si>
    <t>–2701.0</t>
  </si>
  <si>
    <t>–0.0034</t>
  </si>
  <si>
    <t>–0.0018</t>
  </si>
  <si>
    <t>–2696.5</t>
  </si>
  <si>
    <t>–0.0022</t>
  </si>
  <si>
    <t>–0.0007</t>
  </si>
  <si>
    <t>–2630.5</t>
  </si>
  <si>
    <t>–0.0025</t>
  </si>
  <si>
    <t>–0.0011</t>
  </si>
  <si>
    <t>–2018.0</t>
  </si>
  <si>
    <t>–0.0035</t>
  </si>
  <si>
    <t>–887.0</t>
  </si>
  <si>
    <t>–826.0</t>
  </si>
  <si>
    <t>–782.5</t>
  </si>
  <si>
    <t>–31.0</t>
  </si>
  <si>
    <t>–4.0</t>
  </si>
  <si>
    <t>–0.0030</t>
  </si>
  <si>
    <t>–2.0</t>
  </si>
  <si>
    <t>–0.0020</t>
  </si>
  <si>
    <t>Khruslov (2006)</t>
  </si>
  <si>
    <t>This paper (WASP)</t>
  </si>
  <si>
    <t>Hubscher &amp; Lehmann (2012)</t>
  </si>
  <si>
    <t>Diethelm (2012)</t>
  </si>
  <si>
    <t>Hubscher &amp; Lehmann (2013)</t>
  </si>
  <si>
    <t>Nelson (2013)</t>
  </si>
  <si>
    <t>Diethelm (2013)</t>
  </si>
  <si>
    <t>Hoˇnkov´a et al. (2013)</t>
  </si>
  <si>
    <t>Corfini et al. (2014)</t>
  </si>
  <si>
    <t>Diethelm (2014)</t>
  </si>
  <si>
    <t>Juryˇsek et al (2017)</t>
  </si>
  <si>
    <t>Hubscher (2017)</t>
  </si>
  <si>
    <t>Nelson (2018)</t>
  </si>
  <si>
    <t>http://var2.astro.cz/brno/protokoly.php</t>
  </si>
  <si>
    <t>This paper</t>
  </si>
  <si>
    <t>Guo et al. 2020RAA….20..179</t>
  </si>
  <si>
    <t>Data from Guo et al. 2020RAA 20, 179 (No. 11)</t>
  </si>
  <si>
    <t>OQ Cam</t>
  </si>
  <si>
    <t>pr_4*</t>
  </si>
  <si>
    <t>~</t>
  </si>
  <si>
    <t>IBVS 6262</t>
  </si>
  <si>
    <t>OEJV 0211</t>
  </si>
  <si>
    <t>RHN 2021</t>
  </si>
  <si>
    <t>IBVS, 63, 6262</t>
  </si>
  <si>
    <t>OEJV 226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</si>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</sst>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Arial"/>
      <family val="2"/>
    </font>
    <font>
      <b/>
      <sz val="10"/>
      <color rgb="FF0070C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35" fillId="25" borderId="5" xfId="0" applyFont="1" applyFill="1" applyBorder="1" applyAlignment="1">
      <alignment horizontal="left" vertical="center"/>
    </xf>
    <xf numFmtId="165" fontId="5" fillId="0" borderId="5" xfId="0" applyNumberFormat="1" applyFont="1" applyBorder="1" applyAlignment="1">
      <alignment horizontal="left" vertical="center"/>
    </xf>
    <xf numFmtId="165" fontId="24" fillId="0" borderId="5" xfId="0" applyNumberFormat="1" applyFont="1" applyBorder="1" applyAlignment="1">
      <alignment horizontal="left" vertical="center"/>
    </xf>
    <xf numFmtId="0" fontId="24" fillId="26" borderId="5" xfId="0" applyFont="1" applyFill="1" applyBorder="1" applyAlignment="1">
      <alignment horizontal="left" vertical="center"/>
    </xf>
    <xf numFmtId="0" fontId="24" fillId="0" borderId="5" xfId="0" applyFont="1" applyBorder="1" applyAlignment="1">
      <alignment vertical="center"/>
    </xf>
    <xf numFmtId="0" fontId="24" fillId="0" borderId="5" xfId="0" applyFont="1" applyBorder="1" applyAlignment="1">
      <alignment horizontal="left" vertical="center"/>
    </xf>
    <xf numFmtId="0" fontId="24" fillId="26" borderId="5" xfId="0" applyFont="1" applyFill="1" applyBorder="1" applyAlignment="1">
      <alignment vertical="center"/>
    </xf>
    <xf numFmtId="0" fontId="4" fillId="27" borderId="5" xfId="0" quotePrefix="1" applyFont="1" applyFill="1" applyBorder="1">
      <alignment vertical="top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26" borderId="0" xfId="0" applyFont="1" applyFill="1" applyAlignment="1">
      <alignment vertical="center"/>
    </xf>
    <xf numFmtId="0" fontId="4" fillId="27" borderId="0" xfId="0" quotePrefix="1" applyFont="1" applyFill="1">
      <alignment vertical="top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5" fillId="0" borderId="0" xfId="43" applyFont="1" applyAlignment="1">
      <alignment horizontal="left" vertical="center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35" fillId="0" borderId="0" xfId="42" applyFont="1" applyAlignment="1">
      <alignment vertical="center" wrapText="1"/>
    </xf>
    <xf numFmtId="0" fontId="34" fillId="0" borderId="0" xfId="42" applyFont="1" applyAlignment="1">
      <alignment vertical="center"/>
    </xf>
    <xf numFmtId="0" fontId="34" fillId="0" borderId="0" xfId="42" applyFont="1" applyAlignment="1">
      <alignment horizontal="center" vertical="center"/>
    </xf>
    <xf numFmtId="0" fontId="34" fillId="0" borderId="0" xfId="42" applyFont="1" applyAlignment="1">
      <alignment horizontal="left" vertical="center"/>
    </xf>
    <xf numFmtId="0" fontId="35" fillId="0" borderId="0" xfId="0" applyFont="1" applyAlignment="1">
      <alignment vertical="center"/>
    </xf>
    <xf numFmtId="166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Cam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3834586466165"/>
          <c:y val="0.14035127795846455"/>
          <c:w val="0.8180451127819549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Active!$D$21:$D$219</c:f>
                <c:numCache>
                  <c:formatCode>General</c:formatCode>
                  <c:ptCount val="19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plus>
            <c:minus>
              <c:numRef>
                <c:f>Active!$D$21:$D$219</c:f>
                <c:numCache>
                  <c:formatCode>General</c:formatCode>
                  <c:ptCount val="19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D5-4C50-8053-BE21AA72DA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D5-4C50-8053-BE21AA72DA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4">
                  <c:v>-1.6579999995883554E-2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D5-4C50-8053-BE21AA72DA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0">
                  <c:v>4.0000000008149073E-3</c:v>
                </c:pt>
                <c:pt idx="1">
                  <c:v>-7.3000000047613867E-3</c:v>
                </c:pt>
                <c:pt idx="2">
                  <c:v>-1.5359999997599516E-2</c:v>
                </c:pt>
                <c:pt idx="3">
                  <c:v>-1.7600000006495975E-2</c:v>
                </c:pt>
                <c:pt idx="5">
                  <c:v>-1.6660000001138542E-2</c:v>
                </c:pt>
                <c:pt idx="6">
                  <c:v>-1.4380000000528526E-2</c:v>
                </c:pt>
                <c:pt idx="7">
                  <c:v>-1.7189999998663552E-2</c:v>
                </c:pt>
                <c:pt idx="8">
                  <c:v>-1.6380000000935979E-2</c:v>
                </c:pt>
                <c:pt idx="9">
                  <c:v>-1.698000000033062E-2</c:v>
                </c:pt>
                <c:pt idx="10">
                  <c:v>-1.254999999946449E-2</c:v>
                </c:pt>
                <c:pt idx="11">
                  <c:v>-1.352000000042608E-2</c:v>
                </c:pt>
                <c:pt idx="12">
                  <c:v>-1.1780000000726432E-2</c:v>
                </c:pt>
                <c:pt idx="13">
                  <c:v>-1.4600000002246816E-2</c:v>
                </c:pt>
                <c:pt idx="14">
                  <c:v>-1.3479999994160607E-2</c:v>
                </c:pt>
                <c:pt idx="15">
                  <c:v>-1.3719999995373655E-2</c:v>
                </c:pt>
                <c:pt idx="16">
                  <c:v>-1.4580000002752058E-2</c:v>
                </c:pt>
                <c:pt idx="17">
                  <c:v>-7.9600000026402995E-3</c:v>
                </c:pt>
                <c:pt idx="18">
                  <c:v>-3.4999999988940544E-3</c:v>
                </c:pt>
                <c:pt idx="19">
                  <c:v>-3.4899999882327393E-3</c:v>
                </c:pt>
                <c:pt idx="20">
                  <c:v>-7.3400000037509017E-3</c:v>
                </c:pt>
                <c:pt idx="21">
                  <c:v>-7.3199999969801866E-3</c:v>
                </c:pt>
                <c:pt idx="22">
                  <c:v>-7.3199999969801866E-3</c:v>
                </c:pt>
                <c:pt idx="23">
                  <c:v>-5.4000000018277206E-3</c:v>
                </c:pt>
                <c:pt idx="24">
                  <c:v>-8.179999997082632E-3</c:v>
                </c:pt>
                <c:pt idx="25">
                  <c:v>-4.1600000040489249E-3</c:v>
                </c:pt>
                <c:pt idx="26">
                  <c:v>-4.1399999972782098E-3</c:v>
                </c:pt>
                <c:pt idx="27">
                  <c:v>-4.8600000009173527E-3</c:v>
                </c:pt>
                <c:pt idx="28">
                  <c:v>-4.6799999981885776E-3</c:v>
                </c:pt>
                <c:pt idx="29">
                  <c:v>-4.9199999994016252E-3</c:v>
                </c:pt>
                <c:pt idx="30">
                  <c:v>-2.2600000011152588E-3</c:v>
                </c:pt>
                <c:pt idx="31">
                  <c:v>1.0000000474974513E-4</c:v>
                </c:pt>
                <c:pt idx="32">
                  <c:v>5.0200000041513704E-3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D5-4C50-8053-BE21AA72DA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D5-4C50-8053-BE21AA72DA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D5-4C50-8053-BE21AA72DA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5.0000000000000001E-4</c:v>
                  </c:pt>
                  <c:pt idx="9">
                    <c:v>2.8999999999999998E-3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1E-3</c:v>
                  </c:pt>
                  <c:pt idx="13">
                    <c:v>5.9999999999999995E-4</c:v>
                  </c:pt>
                  <c:pt idx="14">
                    <c:v>4.1000000000000003E-3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2E-3</c:v>
                  </c:pt>
                  <c:pt idx="22">
                    <c:v>2E-3</c:v>
                  </c:pt>
                  <c:pt idx="23">
                    <c:v>2.0000000000000001E-4</c:v>
                  </c:pt>
                  <c:pt idx="24">
                    <c:v>2.3E-3</c:v>
                  </c:pt>
                  <c:pt idx="25">
                    <c:v>2.3E-3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1E-4</c:v>
                  </c:pt>
                  <c:pt idx="3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D5-4C50-8053-BE21AA72DA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3937.5</c:v>
                </c:pt>
                <c:pt idx="2">
                  <c:v>9381.5</c:v>
                </c:pt>
                <c:pt idx="3">
                  <c:v>10120</c:v>
                </c:pt>
                <c:pt idx="4">
                  <c:v>10702</c:v>
                </c:pt>
                <c:pt idx="5">
                  <c:v>10744</c:v>
                </c:pt>
                <c:pt idx="6">
                  <c:v>10794.5</c:v>
                </c:pt>
                <c:pt idx="7">
                  <c:v>10836.5</c:v>
                </c:pt>
                <c:pt idx="8">
                  <c:v>11122</c:v>
                </c:pt>
                <c:pt idx="9">
                  <c:v>11612</c:v>
                </c:pt>
                <c:pt idx="10">
                  <c:v>13006.5</c:v>
                </c:pt>
                <c:pt idx="11">
                  <c:v>13175.5</c:v>
                </c:pt>
                <c:pt idx="12">
                  <c:v>13234.5</c:v>
                </c:pt>
                <c:pt idx="13">
                  <c:v>13235</c:v>
                </c:pt>
                <c:pt idx="14">
                  <c:v>13239.5</c:v>
                </c:pt>
                <c:pt idx="15">
                  <c:v>13305.5</c:v>
                </c:pt>
                <c:pt idx="16">
                  <c:v>13918</c:v>
                </c:pt>
                <c:pt idx="17">
                  <c:v>15049</c:v>
                </c:pt>
                <c:pt idx="18">
                  <c:v>15110</c:v>
                </c:pt>
                <c:pt idx="19">
                  <c:v>15110</c:v>
                </c:pt>
                <c:pt idx="20">
                  <c:v>15153.5</c:v>
                </c:pt>
                <c:pt idx="21">
                  <c:v>15748</c:v>
                </c:pt>
                <c:pt idx="22">
                  <c:v>15748</c:v>
                </c:pt>
                <c:pt idx="23">
                  <c:v>15905</c:v>
                </c:pt>
                <c:pt idx="24">
                  <c:v>15932</c:v>
                </c:pt>
                <c:pt idx="25">
                  <c:v>15934</c:v>
                </c:pt>
                <c:pt idx="26">
                  <c:v>15936</c:v>
                </c:pt>
                <c:pt idx="27">
                  <c:v>15936.5</c:v>
                </c:pt>
                <c:pt idx="28">
                  <c:v>16062</c:v>
                </c:pt>
                <c:pt idx="29">
                  <c:v>16158</c:v>
                </c:pt>
                <c:pt idx="30">
                  <c:v>16644</c:v>
                </c:pt>
                <c:pt idx="31">
                  <c:v>16717.5</c:v>
                </c:pt>
                <c:pt idx="32">
                  <c:v>18324.5</c:v>
                </c:pt>
                <c:pt idx="33">
                  <c:v>18349.5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1.2988117841133615E-4</c:v>
                </c:pt>
                <c:pt idx="1">
                  <c:v>-2.3922721668064219E-3</c:v>
                </c:pt>
                <c:pt idx="2">
                  <c:v>-5.8794093887405106E-3</c:v>
                </c:pt>
                <c:pt idx="3">
                  <c:v>-6.35245326059913E-3</c:v>
                </c:pt>
                <c:pt idx="4">
                  <c:v>-6.7252515455303646E-3</c:v>
                </c:pt>
                <c:pt idx="5">
                  <c:v>-6.7521545145460202E-3</c:v>
                </c:pt>
                <c:pt idx="6">
                  <c:v>-6.7845021320529402E-3</c:v>
                </c:pt>
                <c:pt idx="7">
                  <c:v>-6.8114051010685966E-3</c:v>
                </c:pt>
                <c:pt idx="8">
                  <c:v>-6.9942812356869255E-3</c:v>
                </c:pt>
                <c:pt idx="9">
                  <c:v>-7.3081492075362459E-3</c:v>
                </c:pt>
                <c:pt idx="10">
                  <c:v>-8.2013918335441614E-3</c:v>
                </c:pt>
                <c:pt idx="11">
                  <c:v>-8.30964425648811E-3</c:v>
                </c:pt>
                <c:pt idx="12">
                  <c:v>-8.3474365224862936E-3</c:v>
                </c:pt>
                <c:pt idx="13">
                  <c:v>-8.3477567959269559E-3</c:v>
                </c:pt>
                <c:pt idx="14">
                  <c:v>-8.3506392568929201E-3</c:v>
                </c:pt>
                <c:pt idx="15">
                  <c:v>-8.3929153510603795E-3</c:v>
                </c:pt>
                <c:pt idx="16">
                  <c:v>-8.7852503158720296E-3</c:v>
                </c:pt>
                <c:pt idx="17">
                  <c:v>-9.509708838650769E-3</c:v>
                </c:pt>
                <c:pt idx="18">
                  <c:v>-9.5487821984116036E-3</c:v>
                </c:pt>
                <c:pt idx="19">
                  <c:v>-9.5487821984116036E-3</c:v>
                </c:pt>
                <c:pt idx="20">
                  <c:v>-9.5766459877492469E-3</c:v>
                </c:pt>
                <c:pt idx="21">
                  <c:v>-9.9574511086970453E-3</c:v>
                </c:pt>
                <c:pt idx="22">
                  <c:v>-9.9574511086970453E-3</c:v>
                </c:pt>
                <c:pt idx="23">
                  <c:v>-1.0058016969065093E-2</c:v>
                </c:pt>
                <c:pt idx="24">
                  <c:v>-1.0075311734860872E-2</c:v>
                </c:pt>
                <c:pt idx="25">
                  <c:v>-1.0076592828623523E-2</c:v>
                </c:pt>
                <c:pt idx="26">
                  <c:v>-1.0077873922386172E-2</c:v>
                </c:pt>
                <c:pt idx="27">
                  <c:v>-1.0078194195826836E-2</c:v>
                </c:pt>
                <c:pt idx="28">
                  <c:v>-1.0158582829433141E-2</c:v>
                </c:pt>
                <c:pt idx="29">
                  <c:v>-1.0220075330040355E-2</c:v>
                </c:pt>
                <c:pt idx="30">
                  <c:v>-1.0531381114364375E-2</c:v>
                </c:pt>
                <c:pt idx="31">
                  <c:v>-1.0578461310141774E-2</c:v>
                </c:pt>
                <c:pt idx="32">
                  <c:v>-1.1607820148431281E-2</c:v>
                </c:pt>
                <c:pt idx="33">
                  <c:v>-1.162383382046441E-2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D5-4C50-8053-BE21AA72D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17344"/>
        <c:axId val="1"/>
      </c:scatterChart>
      <c:valAx>
        <c:axId val="69711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17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B1229C3-EE17-39E3-01B0-1F94CBD1F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94" TargetMode="External"/><Relationship Id="rId3" Type="http://schemas.openxmlformats.org/officeDocument/2006/relationships/hyperlink" Target="http://www.konkoly.hu/cgi-bin/IBVS?6011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konkoly.hu/cgi-bin/IBVS?6050" TargetMode="External"/><Relationship Id="rId4" Type="http://schemas.openxmlformats.org/officeDocument/2006/relationships/hyperlink" Target="http://www.bav-astro.de/sfs/BAVM_link.php?BAVMnr=231" TargetMode="External"/><Relationship Id="rId9" Type="http://schemas.openxmlformats.org/officeDocument/2006/relationships/hyperlink" Target="http://www.konkoly.hu/cgi-bin/IBVS?6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20"/>
  <sheetViews>
    <sheetView tabSelected="1" workbookViewId="0">
      <pane xSplit="14" ySplit="22" topLeftCell="O46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6.71093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s="35" customFormat="1" ht="12.95" customHeight="1" x14ac:dyDescent="0.2">
      <c r="A2" s="35" t="s">
        <v>24</v>
      </c>
      <c r="B2" s="35" t="s">
        <v>37</v>
      </c>
      <c r="D2" s="36"/>
    </row>
    <row r="3" spans="1:6" s="35" customFormat="1" ht="12.95" customHeight="1" thickBot="1" x14ac:dyDescent="0.25"/>
    <row r="4" spans="1:6" s="35" customFormat="1" ht="12.95" customHeight="1" thickTop="1" thickBot="1" x14ac:dyDescent="0.25">
      <c r="A4" s="37" t="s">
        <v>1</v>
      </c>
      <c r="C4" s="38">
        <v>51501.714</v>
      </c>
      <c r="D4" s="39">
        <v>0.43784000000000001</v>
      </c>
    </row>
    <row r="5" spans="1:6" s="35" customFormat="1" ht="12.95" customHeight="1" thickTop="1" x14ac:dyDescent="0.2">
      <c r="A5" s="40" t="s">
        <v>29</v>
      </c>
      <c r="C5" s="41">
        <v>-9.5</v>
      </c>
      <c r="D5" s="35" t="s">
        <v>30</v>
      </c>
    </row>
    <row r="6" spans="1:6" s="35" customFormat="1" ht="12.95" customHeight="1" x14ac:dyDescent="0.2">
      <c r="A6" s="37" t="s">
        <v>2</v>
      </c>
    </row>
    <row r="7" spans="1:6" s="35" customFormat="1" ht="12.95" customHeight="1" x14ac:dyDescent="0.2">
      <c r="A7" s="35" t="s">
        <v>3</v>
      </c>
      <c r="C7" s="35">
        <f>+C4</f>
        <v>51501.714</v>
      </c>
    </row>
    <row r="8" spans="1:6" s="35" customFormat="1" ht="12.95" customHeight="1" x14ac:dyDescent="0.2">
      <c r="A8" s="35" t="s">
        <v>4</v>
      </c>
      <c r="C8" s="35">
        <f>+D4</f>
        <v>0.43784000000000001</v>
      </c>
    </row>
    <row r="9" spans="1:6" s="35" customFormat="1" ht="12.95" customHeight="1" x14ac:dyDescent="0.2">
      <c r="A9" s="42" t="s">
        <v>33</v>
      </c>
      <c r="B9" s="43">
        <v>31</v>
      </c>
      <c r="C9" s="44" t="str">
        <f>"F"&amp;B9</f>
        <v>F31</v>
      </c>
      <c r="D9" s="45" t="str">
        <f>"G"&amp;B9</f>
        <v>G31</v>
      </c>
    </row>
    <row r="10" spans="1:6" s="35" customFormat="1" ht="12.95" customHeight="1" thickBot="1" x14ac:dyDescent="0.25">
      <c r="C10" s="46" t="s">
        <v>20</v>
      </c>
      <c r="D10" s="46" t="s">
        <v>21</v>
      </c>
    </row>
    <row r="11" spans="1:6" s="35" customFormat="1" ht="12.95" customHeight="1" x14ac:dyDescent="0.2">
      <c r="A11" s="35" t="s">
        <v>16</v>
      </c>
      <c r="C11" s="45">
        <f ca="1">INTERCEPT(INDIRECT($D$9):G972,INDIRECT($C$9):F972)</f>
        <v>1.2988117841133615E-4</v>
      </c>
      <c r="D11" s="36"/>
    </row>
    <row r="12" spans="1:6" s="35" customFormat="1" ht="12.95" customHeight="1" x14ac:dyDescent="0.2">
      <c r="A12" s="35" t="s">
        <v>17</v>
      </c>
      <c r="C12" s="45">
        <f ca="1">SLOPE(INDIRECT($D$9):G972,INDIRECT($C$9):F972)</f>
        <v>-6.4054688132514489E-7</v>
      </c>
      <c r="D12" s="36"/>
    </row>
    <row r="13" spans="1:6" s="35" customFormat="1" ht="12.95" customHeight="1" x14ac:dyDescent="0.2">
      <c r="A13" s="35" t="s">
        <v>19</v>
      </c>
      <c r="C13" s="36" t="s">
        <v>14</v>
      </c>
    </row>
    <row r="14" spans="1:6" s="35" customFormat="1" ht="12.95" customHeight="1" x14ac:dyDescent="0.2"/>
    <row r="15" spans="1:6" s="35" customFormat="1" ht="12.95" customHeight="1" x14ac:dyDescent="0.2">
      <c r="A15" s="47" t="s">
        <v>18</v>
      </c>
      <c r="C15" s="48">
        <f ca="1">(C7+C11)+(C8+C12)*INT(MAX(F21:F3513))</f>
        <v>59535.628536486453</v>
      </c>
      <c r="E15" s="49" t="s">
        <v>34</v>
      </c>
      <c r="F15" s="41">
        <v>1</v>
      </c>
    </row>
    <row r="16" spans="1:6" s="35" customFormat="1" ht="12.95" customHeight="1" x14ac:dyDescent="0.2">
      <c r="A16" s="37" t="s">
        <v>5</v>
      </c>
      <c r="C16" s="50">
        <f ca="1">+C8+C12</f>
        <v>0.43783935945311869</v>
      </c>
      <c r="E16" s="49" t="s">
        <v>31</v>
      </c>
      <c r="F16" s="51">
        <f ca="1">NOW()+15018.5+$C$5/24</f>
        <v>60313.809106597218</v>
      </c>
    </row>
    <row r="17" spans="1:19" s="35" customFormat="1" ht="12.95" customHeight="1" thickBot="1" x14ac:dyDescent="0.25">
      <c r="A17" s="49" t="s">
        <v>28</v>
      </c>
      <c r="C17" s="35">
        <f>COUNT(C21:C2171)</f>
        <v>34</v>
      </c>
      <c r="E17" s="49" t="s">
        <v>35</v>
      </c>
      <c r="F17" s="51">
        <f ca="1">ROUND(2*(F16-$C$7)/$C$8,0)/2+F15</f>
        <v>20127.5</v>
      </c>
    </row>
    <row r="18" spans="1:19" s="35" customFormat="1" ht="12.95" customHeight="1" thickTop="1" thickBot="1" x14ac:dyDescent="0.25">
      <c r="A18" s="37" t="s">
        <v>6</v>
      </c>
      <c r="C18" s="52">
        <f ca="1">+C15</f>
        <v>59535.628536486453</v>
      </c>
      <c r="D18" s="53">
        <f ca="1">+C16</f>
        <v>0.43783935945311869</v>
      </c>
      <c r="E18" s="49" t="s">
        <v>36</v>
      </c>
      <c r="F18" s="45">
        <f ca="1">ROUND(2*(F16-$C$15)/$C$16,0)/2+F15</f>
        <v>1778.5</v>
      </c>
    </row>
    <row r="19" spans="1:19" s="35" customFormat="1" ht="12.95" customHeight="1" thickTop="1" x14ac:dyDescent="0.2">
      <c r="E19" s="49" t="s">
        <v>32</v>
      </c>
      <c r="F19" s="54">
        <f ca="1">+$C$15+$C$16*F18-15018.5-$C$5/24</f>
        <v>45296.221670607163</v>
      </c>
    </row>
    <row r="20" spans="1:19" s="35" customFormat="1" ht="12.95" customHeight="1" thickBot="1" x14ac:dyDescent="0.25">
      <c r="A20" s="46" t="s">
        <v>7</v>
      </c>
      <c r="B20" s="46" t="s">
        <v>8</v>
      </c>
      <c r="C20" s="46" t="s">
        <v>9</v>
      </c>
      <c r="D20" s="46" t="s">
        <v>13</v>
      </c>
      <c r="E20" s="46" t="s">
        <v>10</v>
      </c>
      <c r="F20" s="46" t="s">
        <v>11</v>
      </c>
      <c r="G20" s="46" t="s">
        <v>12</v>
      </c>
      <c r="H20" s="55" t="s">
        <v>57</v>
      </c>
      <c r="I20" s="55" t="s">
        <v>60</v>
      </c>
      <c r="J20" s="55" t="s">
        <v>54</v>
      </c>
      <c r="K20" s="55" t="s">
        <v>52</v>
      </c>
      <c r="L20" s="55" t="s">
        <v>25</v>
      </c>
      <c r="M20" s="55" t="s">
        <v>26</v>
      </c>
      <c r="N20" s="55" t="s">
        <v>27</v>
      </c>
      <c r="O20" s="55" t="s">
        <v>23</v>
      </c>
      <c r="P20" s="56" t="s">
        <v>22</v>
      </c>
      <c r="Q20" s="46" t="s">
        <v>15</v>
      </c>
      <c r="S20" s="86" t="s">
        <v>186</v>
      </c>
    </row>
    <row r="21" spans="1:19" s="35" customFormat="1" ht="12.95" customHeight="1" x14ac:dyDescent="0.2">
      <c r="A21" s="57" t="s">
        <v>161</v>
      </c>
      <c r="B21" s="58" t="s">
        <v>39</v>
      </c>
      <c r="C21" s="59">
        <v>51501.718000000001</v>
      </c>
      <c r="D21" s="59" t="s">
        <v>110</v>
      </c>
      <c r="E21" s="35">
        <f t="shared" ref="E21:E53" si="0">+(C21-C$7)/C$8</f>
        <v>9.1357573561458693E-3</v>
      </c>
      <c r="F21" s="35">
        <f t="shared" ref="F21:F53" si="1">ROUND(2*E21,0)/2</f>
        <v>0</v>
      </c>
      <c r="G21" s="35">
        <f t="shared" ref="G21:G53" si="2">+C21-(C$7+F21*C$8)</f>
        <v>4.0000000008149073E-3</v>
      </c>
      <c r="K21" s="35">
        <f>G21</f>
        <v>4.0000000008149073E-3</v>
      </c>
      <c r="O21" s="35">
        <f t="shared" ref="O21:O53" ca="1" si="3">+C$11+C$12*$F21</f>
        <v>1.2988117841133615E-4</v>
      </c>
      <c r="Q21" s="60">
        <f t="shared" ref="Q21:Q53" si="4">+C21-15018.5</f>
        <v>36483.218000000001</v>
      </c>
      <c r="R21" s="45"/>
    </row>
    <row r="22" spans="1:19" s="35" customFormat="1" ht="12.95" customHeight="1" x14ac:dyDescent="0.2">
      <c r="A22" s="57" t="s">
        <v>162</v>
      </c>
      <c r="B22" s="58" t="s">
        <v>46</v>
      </c>
      <c r="C22" s="59">
        <v>53225.701699999998</v>
      </c>
      <c r="D22" s="59">
        <v>1E-3</v>
      </c>
      <c r="E22" s="35">
        <f t="shared" si="0"/>
        <v>3937.4833272428236</v>
      </c>
      <c r="F22" s="35">
        <f t="shared" si="1"/>
        <v>3937.5</v>
      </c>
      <c r="G22" s="35">
        <f t="shared" si="2"/>
        <v>-7.3000000047613867E-3</v>
      </c>
      <c r="K22" s="35">
        <f>G22</f>
        <v>-7.3000000047613867E-3</v>
      </c>
      <c r="O22" s="35">
        <f t="shared" ca="1" si="3"/>
        <v>-2.3922721668064219E-3</v>
      </c>
      <c r="Q22" s="60">
        <f t="shared" si="4"/>
        <v>38207.201699999998</v>
      </c>
      <c r="R22" s="45"/>
    </row>
    <row r="23" spans="1:19" s="35" customFormat="1" ht="12.95" customHeight="1" x14ac:dyDescent="0.2">
      <c r="A23" s="57" t="s">
        <v>67</v>
      </c>
      <c r="B23" s="58" t="s">
        <v>46</v>
      </c>
      <c r="C23" s="59">
        <v>55609.294600000001</v>
      </c>
      <c r="D23" s="59" t="s">
        <v>60</v>
      </c>
      <c r="E23" s="35">
        <f t="shared" si="0"/>
        <v>9381.4649186917613</v>
      </c>
      <c r="F23" s="35">
        <f t="shared" si="1"/>
        <v>9381.5</v>
      </c>
      <c r="G23" s="35">
        <f t="shared" si="2"/>
        <v>-1.5359999997599516E-2</v>
      </c>
      <c r="K23" s="35">
        <f>G23</f>
        <v>-1.5359999997599516E-2</v>
      </c>
      <c r="O23" s="35">
        <f t="shared" ca="1" si="3"/>
        <v>-5.8794093887405106E-3</v>
      </c>
      <c r="Q23" s="60">
        <f t="shared" si="4"/>
        <v>40590.794600000001</v>
      </c>
    </row>
    <row r="24" spans="1:19" s="35" customFormat="1" ht="12.95" customHeight="1" x14ac:dyDescent="0.2">
      <c r="A24" s="5" t="s">
        <v>38</v>
      </c>
      <c r="B24" s="6" t="s">
        <v>39</v>
      </c>
      <c r="C24" s="5">
        <v>55932.637199999997</v>
      </c>
      <c r="D24" s="5">
        <v>2.9999999999999997E-4</v>
      </c>
      <c r="E24" s="35">
        <f t="shared" si="0"/>
        <v>10119.959802667636</v>
      </c>
      <c r="F24" s="35">
        <f t="shared" si="1"/>
        <v>10120</v>
      </c>
      <c r="G24" s="35">
        <f t="shared" si="2"/>
        <v>-1.7600000006495975E-2</v>
      </c>
      <c r="K24" s="35">
        <f>G24</f>
        <v>-1.7600000006495975E-2</v>
      </c>
      <c r="O24" s="35">
        <f t="shared" ca="1" si="3"/>
        <v>-6.35245326059913E-3</v>
      </c>
      <c r="Q24" s="60">
        <f t="shared" si="4"/>
        <v>40914.137199999997</v>
      </c>
    </row>
    <row r="25" spans="1:19" s="35" customFormat="1" ht="12.95" customHeight="1" x14ac:dyDescent="0.2">
      <c r="A25" s="61" t="s">
        <v>44</v>
      </c>
      <c r="B25" s="62" t="s">
        <v>39</v>
      </c>
      <c r="C25" s="5">
        <v>56187.4611</v>
      </c>
      <c r="D25" s="5">
        <v>1E-4</v>
      </c>
      <c r="E25" s="35">
        <f t="shared" si="0"/>
        <v>10701.962132285767</v>
      </c>
      <c r="F25" s="35">
        <f t="shared" si="1"/>
        <v>10702</v>
      </c>
      <c r="G25" s="35">
        <f t="shared" si="2"/>
        <v>-1.6579999995883554E-2</v>
      </c>
      <c r="J25" s="35">
        <f>G25</f>
        <v>-1.6579999995883554E-2</v>
      </c>
      <c r="O25" s="35">
        <f t="shared" ca="1" si="3"/>
        <v>-6.7252515455303646E-3</v>
      </c>
      <c r="Q25" s="60">
        <f t="shared" si="4"/>
        <v>41168.9611</v>
      </c>
    </row>
    <row r="26" spans="1:19" s="35" customFormat="1" ht="12.95" customHeight="1" x14ac:dyDescent="0.2">
      <c r="A26" s="37" t="s">
        <v>43</v>
      </c>
      <c r="C26" s="80">
        <v>56205.850299999998</v>
      </c>
      <c r="D26" s="80">
        <v>2.0000000000000001E-4</v>
      </c>
      <c r="E26" s="35">
        <f t="shared" si="0"/>
        <v>10743.961949570616</v>
      </c>
      <c r="F26" s="35">
        <f t="shared" si="1"/>
        <v>10744</v>
      </c>
      <c r="G26" s="35">
        <f t="shared" si="2"/>
        <v>-1.6660000001138542E-2</v>
      </c>
      <c r="K26" s="35">
        <f t="shared" ref="K26:K53" si="5">G26</f>
        <v>-1.6660000001138542E-2</v>
      </c>
      <c r="O26" s="35">
        <f t="shared" ca="1" si="3"/>
        <v>-6.7521545145460202E-3</v>
      </c>
      <c r="Q26" s="60">
        <f t="shared" si="4"/>
        <v>41187.350299999998</v>
      </c>
    </row>
    <row r="27" spans="1:19" s="35" customFormat="1" ht="12.95" customHeight="1" x14ac:dyDescent="0.2">
      <c r="A27" s="61" t="s">
        <v>41</v>
      </c>
      <c r="B27" s="62" t="s">
        <v>42</v>
      </c>
      <c r="C27" s="5">
        <v>56227.963499999998</v>
      </c>
      <c r="D27" s="5">
        <v>5.0000000000000001E-4</v>
      </c>
      <c r="E27" s="35">
        <f t="shared" si="0"/>
        <v>10794.467156952307</v>
      </c>
      <c r="F27" s="35">
        <f t="shared" si="1"/>
        <v>10794.5</v>
      </c>
      <c r="G27" s="35">
        <f t="shared" si="2"/>
        <v>-1.4380000000528526E-2</v>
      </c>
      <c r="K27" s="35">
        <f t="shared" si="5"/>
        <v>-1.4380000000528526E-2</v>
      </c>
      <c r="O27" s="35">
        <f t="shared" ca="1" si="3"/>
        <v>-6.7845021320529402E-3</v>
      </c>
      <c r="Q27" s="60">
        <f t="shared" si="4"/>
        <v>41209.463499999998</v>
      </c>
    </row>
    <row r="28" spans="1:19" s="35" customFormat="1" ht="12.95" customHeight="1" x14ac:dyDescent="0.2">
      <c r="A28" s="61" t="s">
        <v>45</v>
      </c>
      <c r="B28" s="62" t="s">
        <v>46</v>
      </c>
      <c r="C28" s="5">
        <v>56246.349970000003</v>
      </c>
      <c r="D28" s="5">
        <v>1E-4</v>
      </c>
      <c r="E28" s="35">
        <f t="shared" si="0"/>
        <v>10836.460739082777</v>
      </c>
      <c r="F28" s="35">
        <f t="shared" si="1"/>
        <v>10836.5</v>
      </c>
      <c r="G28" s="35">
        <f t="shared" si="2"/>
        <v>-1.7189999998663552E-2</v>
      </c>
      <c r="K28" s="35">
        <f t="shared" si="5"/>
        <v>-1.7189999998663552E-2</v>
      </c>
      <c r="O28" s="35">
        <f t="shared" ca="1" si="3"/>
        <v>-6.8114051010685966E-3</v>
      </c>
      <c r="Q28" s="60">
        <f t="shared" si="4"/>
        <v>41227.849970000003</v>
      </c>
    </row>
    <row r="29" spans="1:19" s="35" customFormat="1" ht="12.95" customHeight="1" x14ac:dyDescent="0.2">
      <c r="A29" s="65" t="s">
        <v>48</v>
      </c>
      <c r="B29" s="66" t="s">
        <v>49</v>
      </c>
      <c r="C29" s="81">
        <v>56371.354099999997</v>
      </c>
      <c r="D29" s="81">
        <v>5.0000000000000001E-4</v>
      </c>
      <c r="E29" s="35">
        <f t="shared" si="0"/>
        <v>11121.962589073626</v>
      </c>
      <c r="F29" s="35">
        <f t="shared" si="1"/>
        <v>11122</v>
      </c>
      <c r="G29" s="35">
        <f t="shared" si="2"/>
        <v>-1.6380000000935979E-2</v>
      </c>
      <c r="K29" s="35">
        <f t="shared" si="5"/>
        <v>-1.6380000000935979E-2</v>
      </c>
      <c r="O29" s="35">
        <f t="shared" ca="1" si="3"/>
        <v>-6.9942812356869255E-3</v>
      </c>
      <c r="Q29" s="60">
        <f t="shared" si="4"/>
        <v>41352.854099999997</v>
      </c>
    </row>
    <row r="30" spans="1:19" s="35" customFormat="1" ht="12.95" customHeight="1" x14ac:dyDescent="0.2">
      <c r="A30" s="63" t="s">
        <v>47</v>
      </c>
      <c r="B30" s="62" t="s">
        <v>39</v>
      </c>
      <c r="C30" s="5">
        <v>56585.895100000002</v>
      </c>
      <c r="D30" s="5">
        <v>2.8999999999999998E-3</v>
      </c>
      <c r="E30" s="35">
        <f t="shared" si="0"/>
        <v>11611.961218710034</v>
      </c>
      <c r="F30" s="35">
        <f t="shared" si="1"/>
        <v>11612</v>
      </c>
      <c r="G30" s="35">
        <f t="shared" si="2"/>
        <v>-1.698000000033062E-2</v>
      </c>
      <c r="K30" s="35">
        <f t="shared" si="5"/>
        <v>-1.698000000033062E-2</v>
      </c>
      <c r="O30" s="35">
        <f t="shared" ca="1" si="3"/>
        <v>-7.3081492075362459E-3</v>
      </c>
      <c r="Q30" s="60">
        <f t="shared" si="4"/>
        <v>41567.395100000002</v>
      </c>
    </row>
    <row r="31" spans="1:19" s="35" customFormat="1" ht="12.95" customHeight="1" x14ac:dyDescent="0.2">
      <c r="A31" s="67" t="s">
        <v>108</v>
      </c>
      <c r="B31" s="68" t="s">
        <v>46</v>
      </c>
      <c r="C31" s="69">
        <v>57196.467409999997</v>
      </c>
      <c r="D31" s="69">
        <v>5.0000000000000001E-4</v>
      </c>
      <c r="E31" s="35">
        <f t="shared" si="0"/>
        <v>13006.471336561295</v>
      </c>
      <c r="F31" s="35">
        <f t="shared" si="1"/>
        <v>13006.5</v>
      </c>
      <c r="G31" s="35">
        <f t="shared" si="2"/>
        <v>-1.254999999946449E-2</v>
      </c>
      <c r="K31" s="35">
        <f t="shared" si="5"/>
        <v>-1.254999999946449E-2</v>
      </c>
      <c r="O31" s="35">
        <f t="shared" ca="1" si="3"/>
        <v>-8.2013918335441614E-3</v>
      </c>
      <c r="Q31" s="60">
        <f t="shared" si="4"/>
        <v>42177.967409999997</v>
      </c>
    </row>
    <row r="32" spans="1:19" s="35" customFormat="1" ht="12.95" customHeight="1" x14ac:dyDescent="0.2">
      <c r="A32" s="70" t="s">
        <v>0</v>
      </c>
      <c r="B32" s="71" t="s">
        <v>46</v>
      </c>
      <c r="C32" s="72">
        <v>57270.4614</v>
      </c>
      <c r="D32" s="72">
        <v>1E-4</v>
      </c>
      <c r="E32" s="35">
        <f t="shared" si="0"/>
        <v>13175.469121140142</v>
      </c>
      <c r="F32" s="35">
        <f t="shared" si="1"/>
        <v>13175.5</v>
      </c>
      <c r="G32" s="35">
        <f t="shared" si="2"/>
        <v>-1.352000000042608E-2</v>
      </c>
      <c r="K32" s="35">
        <f t="shared" si="5"/>
        <v>-1.352000000042608E-2</v>
      </c>
      <c r="O32" s="35">
        <f t="shared" ca="1" si="3"/>
        <v>-8.30964425648811E-3</v>
      </c>
      <c r="Q32" s="60">
        <f t="shared" si="4"/>
        <v>42251.9614</v>
      </c>
    </row>
    <row r="33" spans="1:18" s="35" customFormat="1" ht="12.95" customHeight="1" x14ac:dyDescent="0.2">
      <c r="A33" s="70" t="s">
        <v>0</v>
      </c>
      <c r="B33" s="71" t="s">
        <v>39</v>
      </c>
      <c r="C33" s="72">
        <v>57296.295700000002</v>
      </c>
      <c r="D33" s="72">
        <v>1E-3</v>
      </c>
      <c r="E33" s="35">
        <f t="shared" si="0"/>
        <v>13234.473095194597</v>
      </c>
      <c r="F33" s="35">
        <f t="shared" si="1"/>
        <v>13234.5</v>
      </c>
      <c r="G33" s="35">
        <f t="shared" si="2"/>
        <v>-1.1780000000726432E-2</v>
      </c>
      <c r="K33" s="35">
        <f t="shared" si="5"/>
        <v>-1.1780000000726432E-2</v>
      </c>
      <c r="O33" s="35">
        <f t="shared" ca="1" si="3"/>
        <v>-8.3474365224862936E-3</v>
      </c>
      <c r="Q33" s="60">
        <f t="shared" si="4"/>
        <v>42277.795700000002</v>
      </c>
    </row>
    <row r="34" spans="1:18" s="35" customFormat="1" ht="12.95" customHeight="1" x14ac:dyDescent="0.2">
      <c r="A34" s="70" t="s">
        <v>0</v>
      </c>
      <c r="B34" s="71" t="s">
        <v>39</v>
      </c>
      <c r="C34" s="72">
        <v>57296.5118</v>
      </c>
      <c r="D34" s="72">
        <v>5.9999999999999995E-4</v>
      </c>
      <c r="E34" s="35">
        <f t="shared" si="0"/>
        <v>13234.966654485657</v>
      </c>
      <c r="F34" s="35">
        <f t="shared" si="1"/>
        <v>13235</v>
      </c>
      <c r="G34" s="35">
        <f t="shared" si="2"/>
        <v>-1.4600000002246816E-2</v>
      </c>
      <c r="K34" s="35">
        <f t="shared" si="5"/>
        <v>-1.4600000002246816E-2</v>
      </c>
      <c r="O34" s="35">
        <f t="shared" ca="1" si="3"/>
        <v>-8.3477567959269559E-3</v>
      </c>
      <c r="Q34" s="60">
        <f t="shared" si="4"/>
        <v>42278.0118</v>
      </c>
    </row>
    <row r="35" spans="1:18" s="35" customFormat="1" ht="12.95" customHeight="1" x14ac:dyDescent="0.2">
      <c r="A35" s="70" t="s">
        <v>0</v>
      </c>
      <c r="B35" s="71" t="s">
        <v>39</v>
      </c>
      <c r="C35" s="72">
        <v>57298.483200000002</v>
      </c>
      <c r="D35" s="72">
        <v>4.1000000000000003E-3</v>
      </c>
      <c r="E35" s="35">
        <f t="shared" si="0"/>
        <v>13239.469212497721</v>
      </c>
      <c r="F35" s="35">
        <f t="shared" si="1"/>
        <v>13239.5</v>
      </c>
      <c r="G35" s="35">
        <f t="shared" si="2"/>
        <v>-1.3479999994160607E-2</v>
      </c>
      <c r="K35" s="35">
        <f t="shared" si="5"/>
        <v>-1.3479999994160607E-2</v>
      </c>
      <c r="O35" s="35">
        <f t="shared" ca="1" si="3"/>
        <v>-8.3506392568929201E-3</v>
      </c>
      <c r="Q35" s="60">
        <f t="shared" si="4"/>
        <v>42279.983200000002</v>
      </c>
    </row>
    <row r="36" spans="1:18" s="35" customFormat="1" ht="12.95" customHeight="1" x14ac:dyDescent="0.2">
      <c r="A36" s="70" t="s">
        <v>0</v>
      </c>
      <c r="B36" s="71" t="s">
        <v>46</v>
      </c>
      <c r="C36" s="72">
        <v>57327.380400000002</v>
      </c>
      <c r="D36" s="72">
        <v>2.9999999999999997E-4</v>
      </c>
      <c r="E36" s="35">
        <f t="shared" si="0"/>
        <v>13305.468664352278</v>
      </c>
      <c r="F36" s="35">
        <f t="shared" si="1"/>
        <v>13305.5</v>
      </c>
      <c r="G36" s="35">
        <f t="shared" si="2"/>
        <v>-1.3719999995373655E-2</v>
      </c>
      <c r="K36" s="35">
        <f t="shared" si="5"/>
        <v>-1.3719999995373655E-2</v>
      </c>
      <c r="O36" s="35">
        <f t="shared" ca="1" si="3"/>
        <v>-8.3929153510603795E-3</v>
      </c>
      <c r="Q36" s="60">
        <f t="shared" si="4"/>
        <v>42308.880400000002</v>
      </c>
    </row>
    <row r="37" spans="1:18" s="35" customFormat="1" ht="12.95" customHeight="1" x14ac:dyDescent="0.2">
      <c r="A37" s="67" t="s">
        <v>108</v>
      </c>
      <c r="B37" s="68" t="s">
        <v>39</v>
      </c>
      <c r="C37" s="69">
        <v>57595.556539999998</v>
      </c>
      <c r="D37" s="69">
        <v>2.0000000000000001E-4</v>
      </c>
      <c r="E37" s="35">
        <f t="shared" si="0"/>
        <v>13917.966700164439</v>
      </c>
      <c r="F37" s="35">
        <f t="shared" si="1"/>
        <v>13918</v>
      </c>
      <c r="G37" s="35">
        <f t="shared" si="2"/>
        <v>-1.4580000002752058E-2</v>
      </c>
      <c r="K37" s="35">
        <f t="shared" si="5"/>
        <v>-1.4580000002752058E-2</v>
      </c>
      <c r="O37" s="35">
        <f t="shared" ca="1" si="3"/>
        <v>-8.7852503158720296E-3</v>
      </c>
      <c r="Q37" s="60">
        <f t="shared" si="4"/>
        <v>42577.056539999998</v>
      </c>
    </row>
    <row r="38" spans="1:18" s="35" customFormat="1" ht="12.95" customHeight="1" x14ac:dyDescent="0.2">
      <c r="A38" s="73" t="s">
        <v>109</v>
      </c>
      <c r="C38" s="80">
        <v>58090.760199999997</v>
      </c>
      <c r="D38" s="80">
        <v>2.0000000000000001E-4</v>
      </c>
      <c r="E38" s="35">
        <f t="shared" si="0"/>
        <v>15048.981819842858</v>
      </c>
      <c r="F38" s="35">
        <f t="shared" si="1"/>
        <v>15049</v>
      </c>
      <c r="G38" s="35">
        <f t="shared" si="2"/>
        <v>-7.9600000026402995E-3</v>
      </c>
      <c r="K38" s="35">
        <f t="shared" si="5"/>
        <v>-7.9600000026402995E-3</v>
      </c>
      <c r="O38" s="35">
        <f t="shared" ca="1" si="3"/>
        <v>-9.509708838650769E-3</v>
      </c>
      <c r="Q38" s="60">
        <f t="shared" si="4"/>
        <v>43072.260199999997</v>
      </c>
    </row>
    <row r="39" spans="1:18" s="35" customFormat="1" ht="12.95" customHeight="1" x14ac:dyDescent="0.2">
      <c r="A39" s="57" t="s">
        <v>174</v>
      </c>
      <c r="B39" s="58" t="s">
        <v>39</v>
      </c>
      <c r="C39" s="59">
        <v>58117.472900000001</v>
      </c>
      <c r="D39" s="59">
        <v>2.0000000000000001E-4</v>
      </c>
      <c r="E39" s="35">
        <f t="shared" si="0"/>
        <v>15109.992006212316</v>
      </c>
      <c r="F39" s="35">
        <f t="shared" si="1"/>
        <v>15110</v>
      </c>
      <c r="G39" s="35">
        <f t="shared" si="2"/>
        <v>-3.4999999988940544E-3</v>
      </c>
      <c r="K39" s="35">
        <f t="shared" si="5"/>
        <v>-3.4999999988940544E-3</v>
      </c>
      <c r="O39" s="35">
        <f t="shared" ca="1" si="3"/>
        <v>-9.5487821984116036E-3</v>
      </c>
      <c r="Q39" s="60">
        <f t="shared" si="4"/>
        <v>43098.972900000001</v>
      </c>
      <c r="R39" s="45"/>
    </row>
    <row r="40" spans="1:18" s="35" customFormat="1" ht="12.95" customHeight="1" x14ac:dyDescent="0.2">
      <c r="A40" s="74" t="s">
        <v>182</v>
      </c>
      <c r="B40" s="75" t="s">
        <v>39</v>
      </c>
      <c r="C40" s="76">
        <v>58117.472910000011</v>
      </c>
      <c r="D40" s="76">
        <v>1E-4</v>
      </c>
      <c r="E40" s="35">
        <f t="shared" si="0"/>
        <v>15109.992029051735</v>
      </c>
      <c r="F40" s="35">
        <f t="shared" si="1"/>
        <v>15110</v>
      </c>
      <c r="G40" s="35">
        <f t="shared" si="2"/>
        <v>-3.4899999882327393E-3</v>
      </c>
      <c r="K40" s="35">
        <f t="shared" si="5"/>
        <v>-3.4899999882327393E-3</v>
      </c>
      <c r="O40" s="35">
        <f t="shared" ca="1" si="3"/>
        <v>-9.5487821984116036E-3</v>
      </c>
      <c r="Q40" s="60">
        <f t="shared" si="4"/>
        <v>43098.972910000011</v>
      </c>
    </row>
    <row r="41" spans="1:18" s="35" customFormat="1" ht="12.95" customHeight="1" x14ac:dyDescent="0.2">
      <c r="A41" s="57" t="s">
        <v>174</v>
      </c>
      <c r="B41" s="58" t="s">
        <v>46</v>
      </c>
      <c r="C41" s="59">
        <v>58136.515099999997</v>
      </c>
      <c r="D41" s="59">
        <v>2.0000000000000001E-4</v>
      </c>
      <c r="E41" s="35">
        <f t="shared" si="0"/>
        <v>15153.483235885247</v>
      </c>
      <c r="F41" s="35">
        <f t="shared" si="1"/>
        <v>15153.5</v>
      </c>
      <c r="G41" s="35">
        <f t="shared" si="2"/>
        <v>-7.3400000037509017E-3</v>
      </c>
      <c r="K41" s="35">
        <f t="shared" si="5"/>
        <v>-7.3400000037509017E-3</v>
      </c>
      <c r="O41" s="35">
        <f t="shared" ca="1" si="3"/>
        <v>-9.5766459877492469E-3</v>
      </c>
      <c r="Q41" s="60">
        <f t="shared" si="4"/>
        <v>43118.015099999997</v>
      </c>
      <c r="R41" s="45"/>
    </row>
    <row r="42" spans="1:18" s="35" customFormat="1" ht="12.95" customHeight="1" x14ac:dyDescent="0.2">
      <c r="A42" s="37" t="s">
        <v>181</v>
      </c>
      <c r="C42" s="80">
        <v>58396.811000000002</v>
      </c>
      <c r="D42" s="80">
        <v>2E-3</v>
      </c>
      <c r="E42" s="35">
        <f t="shared" si="0"/>
        <v>15747.983281564046</v>
      </c>
      <c r="F42" s="35">
        <f t="shared" si="1"/>
        <v>15748</v>
      </c>
      <c r="G42" s="35">
        <f t="shared" si="2"/>
        <v>-7.3199999969801866E-3</v>
      </c>
      <c r="K42" s="35">
        <f t="shared" si="5"/>
        <v>-7.3199999969801866E-3</v>
      </c>
      <c r="O42" s="35">
        <f t="shared" ca="1" si="3"/>
        <v>-9.9574511086970453E-3</v>
      </c>
      <c r="Q42" s="60">
        <f t="shared" si="4"/>
        <v>43378.311000000002</v>
      </c>
    </row>
    <row r="43" spans="1:18" s="35" customFormat="1" ht="12.95" customHeight="1" x14ac:dyDescent="0.2">
      <c r="A43" s="32" t="s">
        <v>184</v>
      </c>
      <c r="B43" s="33" t="s">
        <v>39</v>
      </c>
      <c r="C43" s="78">
        <v>58396.811000000002</v>
      </c>
      <c r="D43" s="79">
        <v>2E-3</v>
      </c>
      <c r="E43" s="35">
        <f t="shared" si="0"/>
        <v>15747.983281564046</v>
      </c>
      <c r="F43" s="35">
        <f t="shared" si="1"/>
        <v>15748</v>
      </c>
      <c r="G43" s="35">
        <f t="shared" si="2"/>
        <v>-7.3199999969801866E-3</v>
      </c>
      <c r="K43" s="35">
        <f t="shared" si="5"/>
        <v>-7.3199999969801866E-3</v>
      </c>
      <c r="O43" s="35">
        <f t="shared" ca="1" si="3"/>
        <v>-9.9574511086970453E-3</v>
      </c>
      <c r="Q43" s="60">
        <f t="shared" si="4"/>
        <v>43378.311000000002</v>
      </c>
    </row>
    <row r="44" spans="1:18" s="35" customFormat="1" ht="12.95" customHeight="1" x14ac:dyDescent="0.2">
      <c r="A44" s="57" t="s">
        <v>174</v>
      </c>
      <c r="B44" s="58" t="s">
        <v>39</v>
      </c>
      <c r="C44" s="59">
        <v>58465.553800000002</v>
      </c>
      <c r="D44" s="59">
        <v>2.0000000000000001E-4</v>
      </c>
      <c r="E44" s="35">
        <f t="shared" si="0"/>
        <v>15904.987666727575</v>
      </c>
      <c r="F44" s="35">
        <f t="shared" si="1"/>
        <v>15905</v>
      </c>
      <c r="G44" s="35">
        <f t="shared" si="2"/>
        <v>-5.4000000018277206E-3</v>
      </c>
      <c r="K44" s="35">
        <f t="shared" si="5"/>
        <v>-5.4000000018277206E-3</v>
      </c>
      <c r="O44" s="35">
        <f t="shared" ca="1" si="3"/>
        <v>-1.0058016969065093E-2</v>
      </c>
      <c r="Q44" s="60">
        <f t="shared" si="4"/>
        <v>43447.053800000002</v>
      </c>
      <c r="R44" s="45"/>
    </row>
    <row r="45" spans="1:18" s="35" customFormat="1" ht="12.95" customHeight="1" x14ac:dyDescent="0.2">
      <c r="A45" s="57" t="s">
        <v>176</v>
      </c>
      <c r="B45" s="58" t="s">
        <v>39</v>
      </c>
      <c r="C45" s="59">
        <v>58477.3727</v>
      </c>
      <c r="D45" s="59">
        <v>2.3E-3</v>
      </c>
      <c r="E45" s="35">
        <f t="shared" si="0"/>
        <v>15931.98131737621</v>
      </c>
      <c r="F45" s="35">
        <f t="shared" si="1"/>
        <v>15932</v>
      </c>
      <c r="G45" s="35">
        <f t="shared" si="2"/>
        <v>-8.179999997082632E-3</v>
      </c>
      <c r="K45" s="35">
        <f t="shared" si="5"/>
        <v>-8.179999997082632E-3</v>
      </c>
      <c r="O45" s="35">
        <f t="shared" ca="1" si="3"/>
        <v>-1.0075311734860872E-2</v>
      </c>
      <c r="Q45" s="60">
        <f t="shared" si="4"/>
        <v>43458.8727</v>
      </c>
      <c r="R45" s="45"/>
    </row>
    <row r="46" spans="1:18" s="35" customFormat="1" ht="12.95" customHeight="1" x14ac:dyDescent="0.2">
      <c r="A46" s="57" t="s">
        <v>176</v>
      </c>
      <c r="B46" s="58" t="s">
        <v>39</v>
      </c>
      <c r="C46" s="59">
        <v>58478.252399999998</v>
      </c>
      <c r="D46" s="59">
        <v>2.3E-3</v>
      </c>
      <c r="E46" s="35">
        <f t="shared" si="0"/>
        <v>15933.990498812345</v>
      </c>
      <c r="F46" s="35">
        <f t="shared" si="1"/>
        <v>15934</v>
      </c>
      <c r="G46" s="35">
        <f t="shared" si="2"/>
        <v>-4.1600000040489249E-3</v>
      </c>
      <c r="K46" s="35">
        <f t="shared" si="5"/>
        <v>-4.1600000040489249E-3</v>
      </c>
      <c r="O46" s="35">
        <f t="shared" ca="1" si="3"/>
        <v>-1.0076592828623523E-2</v>
      </c>
      <c r="Q46" s="60">
        <f t="shared" si="4"/>
        <v>43459.752399999998</v>
      </c>
      <c r="R46" s="45"/>
    </row>
    <row r="47" spans="1:18" s="35" customFormat="1" ht="12.95" customHeight="1" x14ac:dyDescent="0.2">
      <c r="A47" s="57" t="s">
        <v>176</v>
      </c>
      <c r="B47" s="58" t="s">
        <v>39</v>
      </c>
      <c r="C47" s="59">
        <v>58479.128100000002</v>
      </c>
      <c r="D47" s="59">
        <v>2.9999999999999997E-4</v>
      </c>
      <c r="E47" s="35">
        <f t="shared" si="0"/>
        <v>15935.990544491142</v>
      </c>
      <c r="F47" s="35">
        <f t="shared" si="1"/>
        <v>15936</v>
      </c>
      <c r="G47" s="35">
        <f t="shared" si="2"/>
        <v>-4.1399999972782098E-3</v>
      </c>
      <c r="K47" s="35">
        <f t="shared" si="5"/>
        <v>-4.1399999972782098E-3</v>
      </c>
      <c r="O47" s="35">
        <f t="shared" ca="1" si="3"/>
        <v>-1.0077873922386172E-2</v>
      </c>
      <c r="Q47" s="60">
        <f t="shared" si="4"/>
        <v>43460.628100000002</v>
      </c>
      <c r="R47" s="45"/>
    </row>
    <row r="48" spans="1:18" s="35" customFormat="1" ht="12.95" customHeight="1" x14ac:dyDescent="0.2">
      <c r="A48" s="57" t="s">
        <v>176</v>
      </c>
      <c r="B48" s="58" t="s">
        <v>46</v>
      </c>
      <c r="C48" s="59">
        <v>58479.346299999997</v>
      </c>
      <c r="D48" s="59">
        <v>2.9999999999999997E-4</v>
      </c>
      <c r="E48" s="35">
        <f t="shared" si="0"/>
        <v>15936.488900054808</v>
      </c>
      <c r="F48" s="35">
        <f t="shared" si="1"/>
        <v>15936.5</v>
      </c>
      <c r="G48" s="35">
        <f t="shared" si="2"/>
        <v>-4.8600000009173527E-3</v>
      </c>
      <c r="K48" s="35">
        <f t="shared" si="5"/>
        <v>-4.8600000009173527E-3</v>
      </c>
      <c r="O48" s="35">
        <f t="shared" ca="1" si="3"/>
        <v>-1.0078194195826836E-2</v>
      </c>
      <c r="Q48" s="60">
        <f t="shared" si="4"/>
        <v>43460.846299999997</v>
      </c>
      <c r="R48" s="45"/>
    </row>
    <row r="49" spans="1:19" s="35" customFormat="1" ht="12.95" customHeight="1" x14ac:dyDescent="0.2">
      <c r="A49" s="57" t="s">
        <v>174</v>
      </c>
      <c r="B49" s="58" t="s">
        <v>39</v>
      </c>
      <c r="C49" s="59">
        <v>58534.295400000003</v>
      </c>
      <c r="D49" s="59">
        <v>2.9999999999999997E-4</v>
      </c>
      <c r="E49" s="35">
        <f t="shared" si="0"/>
        <v>16061.989311163901</v>
      </c>
      <c r="F49" s="35">
        <f t="shared" si="1"/>
        <v>16062</v>
      </c>
      <c r="G49" s="35">
        <f t="shared" si="2"/>
        <v>-4.6799999981885776E-3</v>
      </c>
      <c r="K49" s="35">
        <f t="shared" si="5"/>
        <v>-4.6799999981885776E-3</v>
      </c>
      <c r="O49" s="35">
        <f t="shared" ca="1" si="3"/>
        <v>-1.0158582829433141E-2</v>
      </c>
      <c r="Q49" s="60">
        <f t="shared" si="4"/>
        <v>43515.795400000003</v>
      </c>
      <c r="R49" s="45"/>
    </row>
    <row r="50" spans="1:19" s="35" customFormat="1" ht="12.95" customHeight="1" x14ac:dyDescent="0.2">
      <c r="A50" s="57" t="s">
        <v>174</v>
      </c>
      <c r="B50" s="58" t="s">
        <v>39</v>
      </c>
      <c r="C50" s="59">
        <v>58576.327799999999</v>
      </c>
      <c r="D50" s="59">
        <v>4.0000000000000002E-4</v>
      </c>
      <c r="E50" s="35">
        <f t="shared" si="0"/>
        <v>16157.988763018451</v>
      </c>
      <c r="F50" s="35">
        <f t="shared" si="1"/>
        <v>16158</v>
      </c>
      <c r="G50" s="35">
        <f t="shared" si="2"/>
        <v>-4.9199999994016252E-3</v>
      </c>
      <c r="K50" s="35">
        <f t="shared" si="5"/>
        <v>-4.9199999994016252E-3</v>
      </c>
      <c r="O50" s="35">
        <f t="shared" ca="1" si="3"/>
        <v>-1.0220075330040355E-2</v>
      </c>
      <c r="Q50" s="60">
        <f t="shared" si="4"/>
        <v>43557.827799999999</v>
      </c>
      <c r="R50" s="45"/>
    </row>
    <row r="51" spans="1:19" s="35" customFormat="1" ht="12.95" customHeight="1" x14ac:dyDescent="0.2">
      <c r="A51" s="57" t="s">
        <v>176</v>
      </c>
      <c r="B51" s="58" t="s">
        <v>39</v>
      </c>
      <c r="C51" s="59">
        <v>58789.120699999999</v>
      </c>
      <c r="D51" s="59">
        <v>1E-4</v>
      </c>
      <c r="E51" s="35">
        <f t="shared" si="0"/>
        <v>16643.994838297094</v>
      </c>
      <c r="F51" s="35">
        <f t="shared" si="1"/>
        <v>16644</v>
      </c>
      <c r="G51" s="35">
        <f t="shared" si="2"/>
        <v>-2.2600000011152588E-3</v>
      </c>
      <c r="K51" s="35">
        <f t="shared" si="5"/>
        <v>-2.2600000011152588E-3</v>
      </c>
      <c r="O51" s="35">
        <f t="shared" ca="1" si="3"/>
        <v>-1.0531381114364375E-2</v>
      </c>
      <c r="Q51" s="60">
        <f t="shared" si="4"/>
        <v>43770.620699999999</v>
      </c>
      <c r="R51" s="45"/>
    </row>
    <row r="52" spans="1:19" s="35" customFormat="1" ht="12.95" customHeight="1" x14ac:dyDescent="0.2">
      <c r="A52" s="57" t="s">
        <v>174</v>
      </c>
      <c r="B52" s="58" t="s">
        <v>46</v>
      </c>
      <c r="C52" s="59">
        <v>58821.304300000003</v>
      </c>
      <c r="D52" s="59">
        <v>2.0000000000000001E-4</v>
      </c>
      <c r="E52" s="35">
        <f t="shared" si="0"/>
        <v>16717.500228393943</v>
      </c>
      <c r="F52" s="35">
        <f t="shared" si="1"/>
        <v>16717.5</v>
      </c>
      <c r="G52" s="35">
        <f t="shared" si="2"/>
        <v>1.0000000474974513E-4</v>
      </c>
      <c r="K52" s="35">
        <f t="shared" si="5"/>
        <v>1.0000000474974513E-4</v>
      </c>
      <c r="O52" s="35">
        <f t="shared" ca="1" si="3"/>
        <v>-1.0578461310141774E-2</v>
      </c>
      <c r="Q52" s="60">
        <f t="shared" si="4"/>
        <v>43802.804300000003</v>
      </c>
      <c r="R52" s="45"/>
    </row>
    <row r="53" spans="1:19" s="35" customFormat="1" ht="12.95" customHeight="1" x14ac:dyDescent="0.2">
      <c r="A53" s="77" t="s">
        <v>183</v>
      </c>
      <c r="B53" s="84"/>
      <c r="C53" s="80">
        <v>59524.918100000003</v>
      </c>
      <c r="D53" s="80">
        <v>1E-4</v>
      </c>
      <c r="E53" s="35">
        <f t="shared" si="0"/>
        <v>18324.511465375486</v>
      </c>
      <c r="F53" s="35">
        <f t="shared" si="1"/>
        <v>18324.5</v>
      </c>
      <c r="G53" s="35">
        <f t="shared" si="2"/>
        <v>5.0200000041513704E-3</v>
      </c>
      <c r="K53" s="35">
        <f t="shared" si="5"/>
        <v>5.0200000041513704E-3</v>
      </c>
      <c r="O53" s="35">
        <f t="shared" ca="1" si="3"/>
        <v>-1.1607820148431281E-2</v>
      </c>
      <c r="Q53" s="60">
        <f t="shared" si="4"/>
        <v>44506.418100000003</v>
      </c>
    </row>
    <row r="54" spans="1:19" s="35" customFormat="1" ht="12.95" customHeight="1" x14ac:dyDescent="0.2">
      <c r="A54" s="34" t="s">
        <v>185</v>
      </c>
      <c r="B54" s="85" t="s">
        <v>46</v>
      </c>
      <c r="C54" s="82">
        <v>59535.791799999999</v>
      </c>
      <c r="D54" s="83">
        <v>6.9999999999999999E-4</v>
      </c>
      <c r="E54" s="35">
        <f t="shared" ref="E54" si="6">+(C54-C$7)/C$8</f>
        <v>18349.346336561299</v>
      </c>
      <c r="F54" s="35">
        <f t="shared" ref="F54" si="7">ROUND(2*E54,0)/2</f>
        <v>18349.5</v>
      </c>
      <c r="G54" s="35">
        <f t="shared" ref="G54" si="8">+C54-(C$7+F54*C$8)</f>
        <v>-6.7280000002938323E-2</v>
      </c>
      <c r="O54" s="35">
        <f t="shared" ref="O54" ca="1" si="9">+C$11+C$12*$F54</f>
        <v>-1.162383382046441E-2</v>
      </c>
      <c r="Q54" s="60">
        <f t="shared" ref="Q54" si="10">+C54-15018.5</f>
        <v>44517.291799999999</v>
      </c>
      <c r="S54" s="35">
        <f>G54</f>
        <v>-6.7280000002938323E-2</v>
      </c>
    </row>
    <row r="55" spans="1:19" s="35" customFormat="1" ht="12.95" customHeight="1" x14ac:dyDescent="0.2">
      <c r="A55" s="84"/>
      <c r="B55" s="84"/>
      <c r="C55" s="80"/>
      <c r="D55" s="80"/>
    </row>
    <row r="56" spans="1:19" s="35" customFormat="1" ht="12.95" customHeight="1" x14ac:dyDescent="0.2">
      <c r="A56" s="84"/>
      <c r="B56" s="84"/>
      <c r="C56" s="80"/>
      <c r="D56" s="80"/>
    </row>
    <row r="57" spans="1:19" s="35" customFormat="1" ht="12.95" customHeight="1" x14ac:dyDescent="0.2">
      <c r="C57" s="80"/>
      <c r="D57" s="80"/>
    </row>
    <row r="58" spans="1:19" s="35" customFormat="1" ht="12.95" customHeight="1" x14ac:dyDescent="0.2">
      <c r="C58" s="80"/>
      <c r="D58" s="80"/>
    </row>
    <row r="59" spans="1:19" s="35" customFormat="1" ht="12.95" customHeight="1" x14ac:dyDescent="0.2">
      <c r="C59" s="80"/>
      <c r="D59" s="80"/>
    </row>
    <row r="60" spans="1:19" s="35" customFormat="1" ht="12.95" customHeight="1" x14ac:dyDescent="0.2">
      <c r="C60" s="80"/>
      <c r="D60" s="80"/>
    </row>
    <row r="61" spans="1:19" s="35" customFormat="1" ht="12.95" customHeight="1" x14ac:dyDescent="0.2">
      <c r="C61" s="64"/>
      <c r="D61" s="64"/>
    </row>
    <row r="62" spans="1:19" s="35" customFormat="1" ht="12.95" customHeight="1" x14ac:dyDescent="0.2">
      <c r="C62" s="64"/>
      <c r="D62" s="64"/>
    </row>
    <row r="63" spans="1:19" s="35" customFormat="1" ht="12.95" customHeight="1" x14ac:dyDescent="0.2">
      <c r="C63" s="64"/>
      <c r="D63" s="64"/>
    </row>
    <row r="64" spans="1:19" s="35" customFormat="1" ht="12.95" customHeight="1" x14ac:dyDescent="0.2">
      <c r="C64" s="64"/>
      <c r="D64" s="64"/>
    </row>
    <row r="65" spans="3:4" s="35" customFormat="1" ht="12.95" customHeight="1" x14ac:dyDescent="0.2">
      <c r="C65" s="64"/>
      <c r="D65" s="64"/>
    </row>
    <row r="66" spans="3:4" s="35" customFormat="1" ht="12.95" customHeight="1" x14ac:dyDescent="0.2">
      <c r="C66" s="64"/>
      <c r="D66" s="64"/>
    </row>
    <row r="67" spans="3:4" s="35" customFormat="1" ht="12.95" customHeight="1" x14ac:dyDescent="0.2">
      <c r="C67" s="64"/>
      <c r="D67" s="64"/>
    </row>
    <row r="68" spans="3:4" s="35" customFormat="1" ht="12.95" customHeight="1" x14ac:dyDescent="0.2">
      <c r="C68" s="64"/>
      <c r="D68" s="64"/>
    </row>
    <row r="69" spans="3:4" s="35" customFormat="1" ht="12.95" customHeight="1" x14ac:dyDescent="0.2">
      <c r="C69" s="64"/>
      <c r="D69" s="64"/>
    </row>
    <row r="70" spans="3:4" s="35" customFormat="1" ht="12.95" customHeight="1" x14ac:dyDescent="0.2">
      <c r="C70" s="64"/>
      <c r="D70" s="64"/>
    </row>
    <row r="71" spans="3:4" s="35" customFormat="1" ht="12.95" customHeight="1" x14ac:dyDescent="0.2">
      <c r="C71" s="64"/>
      <c r="D71" s="64"/>
    </row>
    <row r="72" spans="3:4" s="35" customFormat="1" ht="12.95" customHeight="1" x14ac:dyDescent="0.2">
      <c r="C72" s="64"/>
      <c r="D72" s="64"/>
    </row>
    <row r="73" spans="3:4" s="35" customFormat="1" ht="12.95" customHeight="1" x14ac:dyDescent="0.2">
      <c r="C73" s="64"/>
      <c r="D73" s="64"/>
    </row>
    <row r="74" spans="3:4" s="35" customFormat="1" ht="12.95" customHeight="1" x14ac:dyDescent="0.2">
      <c r="C74" s="64"/>
      <c r="D74" s="64"/>
    </row>
    <row r="75" spans="3:4" s="35" customFormat="1" ht="12.95" customHeight="1" x14ac:dyDescent="0.2">
      <c r="C75" s="64"/>
      <c r="D75" s="64"/>
    </row>
    <row r="76" spans="3:4" s="35" customFormat="1" ht="12.95" customHeight="1" x14ac:dyDescent="0.2">
      <c r="C76" s="64"/>
      <c r="D76" s="64"/>
    </row>
    <row r="77" spans="3:4" s="35" customFormat="1" ht="12.95" customHeight="1" x14ac:dyDescent="0.2">
      <c r="C77" s="64"/>
      <c r="D77" s="64"/>
    </row>
    <row r="78" spans="3:4" s="35" customFormat="1" ht="12.95" customHeight="1" x14ac:dyDescent="0.2">
      <c r="C78" s="64"/>
      <c r="D78" s="64"/>
    </row>
    <row r="79" spans="3:4" s="35" customFormat="1" ht="12.95" customHeight="1" x14ac:dyDescent="0.2">
      <c r="C79" s="64"/>
      <c r="D79" s="64"/>
    </row>
    <row r="80" spans="3:4" s="35" customFormat="1" ht="12.95" customHeight="1" x14ac:dyDescent="0.2">
      <c r="C80" s="64"/>
      <c r="D80" s="64"/>
    </row>
    <row r="81" spans="3:4" s="35" customFormat="1" ht="12.95" customHeight="1" x14ac:dyDescent="0.2">
      <c r="C81" s="64"/>
      <c r="D81" s="64"/>
    </row>
    <row r="82" spans="3:4" s="35" customFormat="1" ht="12.95" customHeight="1" x14ac:dyDescent="0.2">
      <c r="C82" s="64"/>
      <c r="D82" s="64"/>
    </row>
    <row r="83" spans="3:4" s="35" customFormat="1" ht="12.95" customHeight="1" x14ac:dyDescent="0.2">
      <c r="C83" s="64"/>
      <c r="D83" s="64"/>
    </row>
    <row r="84" spans="3:4" s="35" customFormat="1" ht="12.95" customHeight="1" x14ac:dyDescent="0.2">
      <c r="C84" s="64"/>
      <c r="D84" s="64"/>
    </row>
    <row r="85" spans="3:4" s="35" customFormat="1" ht="12.95" customHeight="1" x14ac:dyDescent="0.2">
      <c r="C85" s="64"/>
      <c r="D85" s="64"/>
    </row>
    <row r="86" spans="3:4" s="35" customFormat="1" ht="12.95" customHeight="1" x14ac:dyDescent="0.2">
      <c r="C86" s="64"/>
      <c r="D86" s="64"/>
    </row>
    <row r="87" spans="3:4" s="35" customFormat="1" ht="12.95" customHeight="1" x14ac:dyDescent="0.2">
      <c r="C87" s="64"/>
      <c r="D87" s="64"/>
    </row>
    <row r="88" spans="3:4" s="35" customFormat="1" ht="12.95" customHeight="1" x14ac:dyDescent="0.2">
      <c r="C88" s="64"/>
      <c r="D88" s="64"/>
    </row>
    <row r="89" spans="3:4" s="35" customFormat="1" ht="12.95" customHeight="1" x14ac:dyDescent="0.2">
      <c r="C89" s="64"/>
      <c r="D89" s="64"/>
    </row>
    <row r="90" spans="3:4" s="35" customFormat="1" ht="12.95" customHeight="1" x14ac:dyDescent="0.2">
      <c r="C90" s="64"/>
      <c r="D90" s="64"/>
    </row>
    <row r="91" spans="3:4" s="35" customFormat="1" ht="12.95" customHeight="1" x14ac:dyDescent="0.2">
      <c r="C91" s="64"/>
      <c r="D91" s="64"/>
    </row>
    <row r="92" spans="3:4" s="35" customFormat="1" ht="12.95" customHeight="1" x14ac:dyDescent="0.2">
      <c r="C92" s="64"/>
      <c r="D92" s="64"/>
    </row>
    <row r="93" spans="3:4" s="35" customFormat="1" ht="12.95" customHeight="1" x14ac:dyDescent="0.2">
      <c r="C93" s="64"/>
      <c r="D93" s="64"/>
    </row>
    <row r="94" spans="3:4" s="35" customFormat="1" ht="12.95" customHeight="1" x14ac:dyDescent="0.2">
      <c r="C94" s="64"/>
      <c r="D94" s="64"/>
    </row>
    <row r="95" spans="3:4" s="35" customFormat="1" ht="12.95" customHeight="1" x14ac:dyDescent="0.2">
      <c r="C95" s="64"/>
      <c r="D95" s="64"/>
    </row>
    <row r="96" spans="3:4" s="35" customFormat="1" ht="12.95" customHeight="1" x14ac:dyDescent="0.2">
      <c r="C96" s="64"/>
      <c r="D96" s="64"/>
    </row>
    <row r="97" spans="3:4" s="35" customFormat="1" ht="12.95" customHeight="1" x14ac:dyDescent="0.2">
      <c r="C97" s="64"/>
      <c r="D97" s="64"/>
    </row>
    <row r="98" spans="3:4" s="35" customFormat="1" ht="12.95" customHeight="1" x14ac:dyDescent="0.2">
      <c r="C98" s="64"/>
      <c r="D98" s="64"/>
    </row>
    <row r="99" spans="3:4" s="35" customFormat="1" ht="12.95" customHeight="1" x14ac:dyDescent="0.2">
      <c r="C99" s="64"/>
      <c r="D99" s="64"/>
    </row>
    <row r="100" spans="3:4" s="35" customFormat="1" ht="12.95" customHeight="1" x14ac:dyDescent="0.2">
      <c r="C100" s="64"/>
      <c r="D100" s="64"/>
    </row>
    <row r="101" spans="3:4" s="35" customFormat="1" ht="12.95" customHeight="1" x14ac:dyDescent="0.2">
      <c r="C101" s="64"/>
      <c r="D101" s="64"/>
    </row>
    <row r="102" spans="3:4" s="35" customFormat="1" ht="12.95" customHeight="1" x14ac:dyDescent="0.2">
      <c r="C102" s="64"/>
      <c r="D102" s="64"/>
    </row>
    <row r="103" spans="3:4" s="35" customFormat="1" ht="12.95" customHeight="1" x14ac:dyDescent="0.2">
      <c r="C103" s="64"/>
      <c r="D103" s="64"/>
    </row>
    <row r="104" spans="3:4" s="35" customFormat="1" ht="12.95" customHeight="1" x14ac:dyDescent="0.2">
      <c r="C104" s="64"/>
      <c r="D104" s="64"/>
    </row>
    <row r="105" spans="3:4" s="35" customFormat="1" ht="12.95" customHeight="1" x14ac:dyDescent="0.2">
      <c r="C105" s="64"/>
      <c r="D105" s="64"/>
    </row>
    <row r="106" spans="3:4" s="35" customFormat="1" ht="12.95" customHeight="1" x14ac:dyDescent="0.2">
      <c r="C106" s="64"/>
      <c r="D106" s="64"/>
    </row>
    <row r="107" spans="3:4" s="35" customFormat="1" ht="12.95" customHeight="1" x14ac:dyDescent="0.2">
      <c r="C107" s="64"/>
      <c r="D107" s="64"/>
    </row>
    <row r="108" spans="3:4" s="35" customFormat="1" ht="12.95" customHeight="1" x14ac:dyDescent="0.2">
      <c r="C108" s="64"/>
      <c r="D108" s="64"/>
    </row>
    <row r="109" spans="3:4" s="35" customFormat="1" ht="12.95" customHeight="1" x14ac:dyDescent="0.2">
      <c r="C109" s="64"/>
      <c r="D109" s="64"/>
    </row>
    <row r="110" spans="3:4" s="35" customFormat="1" ht="12.95" customHeight="1" x14ac:dyDescent="0.2">
      <c r="C110" s="64"/>
      <c r="D110" s="64"/>
    </row>
    <row r="111" spans="3:4" s="35" customFormat="1" ht="12.95" customHeight="1" x14ac:dyDescent="0.2">
      <c r="C111" s="64"/>
      <c r="D111" s="64"/>
    </row>
    <row r="112" spans="3:4" s="35" customFormat="1" ht="12.95" customHeight="1" x14ac:dyDescent="0.2">
      <c r="C112" s="64"/>
      <c r="D112" s="64"/>
    </row>
    <row r="113" spans="3:4" s="35" customFormat="1" ht="12.95" customHeight="1" x14ac:dyDescent="0.2">
      <c r="C113" s="64"/>
      <c r="D113" s="64"/>
    </row>
    <row r="114" spans="3:4" s="35" customFormat="1" ht="12.95" customHeight="1" x14ac:dyDescent="0.2">
      <c r="C114" s="64"/>
      <c r="D114" s="64"/>
    </row>
    <row r="115" spans="3:4" s="35" customFormat="1" ht="12.95" customHeight="1" x14ac:dyDescent="0.2">
      <c r="C115" s="64"/>
      <c r="D115" s="64"/>
    </row>
    <row r="116" spans="3:4" s="35" customFormat="1" ht="12.95" customHeight="1" x14ac:dyDescent="0.2">
      <c r="C116" s="64"/>
      <c r="D116" s="64"/>
    </row>
    <row r="117" spans="3:4" s="35" customFormat="1" ht="12.95" customHeight="1" x14ac:dyDescent="0.2">
      <c r="C117" s="64"/>
      <c r="D117" s="64"/>
    </row>
    <row r="118" spans="3:4" s="35" customFormat="1" ht="12.95" customHeight="1" x14ac:dyDescent="0.2">
      <c r="C118" s="64"/>
      <c r="D118" s="64"/>
    </row>
    <row r="119" spans="3:4" s="35" customFormat="1" ht="12.95" customHeight="1" x14ac:dyDescent="0.2">
      <c r="C119" s="64"/>
      <c r="D119" s="64"/>
    </row>
    <row r="120" spans="3:4" s="35" customFormat="1" ht="12.95" customHeight="1" x14ac:dyDescent="0.2">
      <c r="C120" s="64"/>
      <c r="D120" s="64"/>
    </row>
    <row r="121" spans="3:4" s="35" customFormat="1" ht="12.95" customHeight="1" x14ac:dyDescent="0.2">
      <c r="C121" s="64"/>
      <c r="D121" s="64"/>
    </row>
    <row r="122" spans="3:4" s="35" customFormat="1" ht="12.95" customHeight="1" x14ac:dyDescent="0.2">
      <c r="C122" s="64"/>
      <c r="D122" s="64"/>
    </row>
    <row r="123" spans="3:4" s="35" customFormat="1" ht="12.95" customHeight="1" x14ac:dyDescent="0.2">
      <c r="C123" s="64"/>
      <c r="D123" s="64"/>
    </row>
    <row r="124" spans="3:4" s="35" customFormat="1" ht="12.95" customHeight="1" x14ac:dyDescent="0.2">
      <c r="C124" s="64"/>
      <c r="D124" s="64"/>
    </row>
    <row r="125" spans="3:4" s="35" customFormat="1" ht="12.95" customHeight="1" x14ac:dyDescent="0.2">
      <c r="C125" s="64"/>
      <c r="D125" s="64"/>
    </row>
    <row r="126" spans="3:4" s="35" customFormat="1" ht="12.95" customHeight="1" x14ac:dyDescent="0.2">
      <c r="C126" s="64"/>
      <c r="D126" s="64"/>
    </row>
    <row r="127" spans="3:4" s="35" customFormat="1" ht="12.95" customHeight="1" x14ac:dyDescent="0.2">
      <c r="C127" s="64"/>
      <c r="D127" s="64"/>
    </row>
    <row r="128" spans="3:4" s="35" customFormat="1" ht="12.95" customHeight="1" x14ac:dyDescent="0.2">
      <c r="C128" s="64"/>
      <c r="D128" s="64"/>
    </row>
    <row r="129" spans="3:4" s="35" customFormat="1" ht="12.95" customHeight="1" x14ac:dyDescent="0.2">
      <c r="C129" s="64"/>
      <c r="D129" s="64"/>
    </row>
    <row r="130" spans="3:4" s="35" customFormat="1" ht="12.95" customHeight="1" x14ac:dyDescent="0.2">
      <c r="C130" s="64"/>
      <c r="D130" s="64"/>
    </row>
    <row r="131" spans="3:4" s="35" customFormat="1" ht="12.95" customHeight="1" x14ac:dyDescent="0.2">
      <c r="C131" s="64"/>
      <c r="D131" s="64"/>
    </row>
    <row r="132" spans="3:4" s="35" customFormat="1" ht="12.95" customHeight="1" x14ac:dyDescent="0.2">
      <c r="C132" s="64"/>
      <c r="D132" s="64"/>
    </row>
    <row r="133" spans="3:4" s="35" customFormat="1" ht="12.95" customHeight="1" x14ac:dyDescent="0.2">
      <c r="C133" s="64"/>
      <c r="D133" s="64"/>
    </row>
    <row r="134" spans="3:4" s="35" customFormat="1" ht="12.95" customHeight="1" x14ac:dyDescent="0.2">
      <c r="C134" s="64"/>
      <c r="D134" s="64"/>
    </row>
    <row r="135" spans="3:4" s="35" customFormat="1" ht="12.95" customHeight="1" x14ac:dyDescent="0.2">
      <c r="C135" s="64"/>
      <c r="D135" s="64"/>
    </row>
    <row r="136" spans="3:4" s="35" customFormat="1" ht="12.95" customHeight="1" x14ac:dyDescent="0.2">
      <c r="C136" s="64"/>
      <c r="D136" s="64"/>
    </row>
    <row r="137" spans="3:4" s="35" customFormat="1" ht="12.95" customHeight="1" x14ac:dyDescent="0.2">
      <c r="C137" s="64"/>
      <c r="D137" s="64"/>
    </row>
    <row r="138" spans="3:4" s="35" customFormat="1" ht="12.95" customHeight="1" x14ac:dyDescent="0.2">
      <c r="C138" s="64"/>
      <c r="D138" s="64"/>
    </row>
    <row r="139" spans="3:4" s="35" customFormat="1" ht="12.95" customHeight="1" x14ac:dyDescent="0.2">
      <c r="C139" s="64"/>
      <c r="D139" s="64"/>
    </row>
    <row r="140" spans="3:4" s="35" customFormat="1" ht="12.95" customHeight="1" x14ac:dyDescent="0.2">
      <c r="C140" s="64"/>
      <c r="D140" s="64"/>
    </row>
    <row r="141" spans="3:4" s="35" customFormat="1" ht="12.95" customHeight="1" x14ac:dyDescent="0.2">
      <c r="C141" s="64"/>
      <c r="D141" s="64"/>
    </row>
    <row r="142" spans="3:4" s="35" customFormat="1" ht="12.95" customHeight="1" x14ac:dyDescent="0.2">
      <c r="C142" s="64"/>
      <c r="D142" s="64"/>
    </row>
    <row r="143" spans="3:4" s="35" customFormat="1" ht="12.95" customHeight="1" x14ac:dyDescent="0.2">
      <c r="C143" s="64"/>
      <c r="D143" s="64"/>
    </row>
    <row r="144" spans="3:4" s="35" customFormat="1" ht="12.95" customHeight="1" x14ac:dyDescent="0.2">
      <c r="C144" s="64"/>
      <c r="D144" s="64"/>
    </row>
    <row r="145" spans="3:4" s="35" customFormat="1" ht="12.95" customHeight="1" x14ac:dyDescent="0.2">
      <c r="C145" s="64"/>
      <c r="D145" s="64"/>
    </row>
    <row r="146" spans="3:4" s="35" customFormat="1" ht="12.95" customHeight="1" x14ac:dyDescent="0.2">
      <c r="C146" s="64"/>
      <c r="D146" s="64"/>
    </row>
    <row r="147" spans="3:4" s="35" customFormat="1" ht="12.95" customHeight="1" x14ac:dyDescent="0.2">
      <c r="C147" s="64"/>
      <c r="D147" s="64"/>
    </row>
    <row r="148" spans="3:4" s="35" customFormat="1" ht="12.95" customHeight="1" x14ac:dyDescent="0.2">
      <c r="C148" s="64"/>
      <c r="D148" s="64"/>
    </row>
    <row r="149" spans="3:4" s="35" customFormat="1" ht="12.95" customHeight="1" x14ac:dyDescent="0.2">
      <c r="C149" s="64"/>
      <c r="D149" s="64"/>
    </row>
    <row r="150" spans="3:4" s="35" customFormat="1" ht="12.95" customHeight="1" x14ac:dyDescent="0.2">
      <c r="C150" s="64"/>
      <c r="D150" s="64"/>
    </row>
    <row r="151" spans="3:4" s="35" customFormat="1" ht="12.95" customHeight="1" x14ac:dyDescent="0.2">
      <c r="C151" s="64"/>
      <c r="D151" s="64"/>
    </row>
    <row r="152" spans="3:4" s="35" customFormat="1" ht="12.95" customHeight="1" x14ac:dyDescent="0.2">
      <c r="C152" s="64"/>
      <c r="D152" s="64"/>
    </row>
    <row r="153" spans="3:4" s="35" customFormat="1" ht="12.95" customHeight="1" x14ac:dyDescent="0.2">
      <c r="C153" s="64"/>
      <c r="D153" s="64"/>
    </row>
    <row r="154" spans="3:4" s="35" customFormat="1" ht="12.95" customHeight="1" x14ac:dyDescent="0.2">
      <c r="C154" s="64"/>
      <c r="D154" s="64"/>
    </row>
    <row r="155" spans="3:4" s="35" customFormat="1" ht="12.95" customHeight="1" x14ac:dyDescent="0.2">
      <c r="C155" s="64"/>
      <c r="D155" s="64"/>
    </row>
    <row r="156" spans="3:4" s="35" customFormat="1" ht="12.95" customHeight="1" x14ac:dyDescent="0.2">
      <c r="C156" s="64"/>
      <c r="D156" s="64"/>
    </row>
    <row r="157" spans="3:4" s="35" customFormat="1" ht="12.95" customHeight="1" x14ac:dyDescent="0.2">
      <c r="C157" s="64"/>
      <c r="D157" s="64"/>
    </row>
    <row r="158" spans="3:4" s="35" customFormat="1" ht="12.95" customHeight="1" x14ac:dyDescent="0.2">
      <c r="C158" s="64"/>
      <c r="D158" s="64"/>
    </row>
    <row r="159" spans="3:4" s="35" customFormat="1" ht="12.95" customHeight="1" x14ac:dyDescent="0.2">
      <c r="C159" s="64"/>
      <c r="D159" s="64"/>
    </row>
    <row r="160" spans="3:4" s="35" customFormat="1" ht="12.95" customHeight="1" x14ac:dyDescent="0.2">
      <c r="C160" s="64"/>
      <c r="D160" s="64"/>
    </row>
    <row r="161" spans="3:4" s="35" customFormat="1" ht="12.95" customHeight="1" x14ac:dyDescent="0.2">
      <c r="C161" s="64"/>
      <c r="D161" s="64"/>
    </row>
    <row r="162" spans="3:4" s="35" customFormat="1" ht="12.95" customHeight="1" x14ac:dyDescent="0.2">
      <c r="C162" s="64"/>
      <c r="D162" s="64"/>
    </row>
    <row r="163" spans="3:4" s="35" customFormat="1" ht="12.95" customHeight="1" x14ac:dyDescent="0.2">
      <c r="C163" s="64"/>
      <c r="D163" s="64"/>
    </row>
    <row r="164" spans="3:4" s="35" customFormat="1" ht="12.95" customHeight="1" x14ac:dyDescent="0.2">
      <c r="C164" s="64"/>
      <c r="D164" s="64"/>
    </row>
    <row r="165" spans="3:4" s="35" customFormat="1" ht="12.95" customHeight="1" x14ac:dyDescent="0.2">
      <c r="C165" s="64"/>
      <c r="D165" s="64"/>
    </row>
    <row r="166" spans="3:4" s="35" customFormat="1" ht="12.95" customHeight="1" x14ac:dyDescent="0.2">
      <c r="C166" s="64"/>
      <c r="D166" s="64"/>
    </row>
    <row r="167" spans="3:4" s="35" customFormat="1" ht="12.95" customHeight="1" x14ac:dyDescent="0.2">
      <c r="C167" s="64"/>
      <c r="D167" s="64"/>
    </row>
    <row r="168" spans="3:4" s="35" customFormat="1" ht="12.95" customHeight="1" x14ac:dyDescent="0.2">
      <c r="C168" s="64"/>
      <c r="D168" s="64"/>
    </row>
    <row r="169" spans="3:4" s="35" customFormat="1" ht="12.95" customHeight="1" x14ac:dyDescent="0.2">
      <c r="C169" s="64"/>
      <c r="D169" s="64"/>
    </row>
    <row r="170" spans="3:4" s="35" customFormat="1" ht="12.95" customHeight="1" x14ac:dyDescent="0.2">
      <c r="C170" s="64"/>
      <c r="D170" s="64"/>
    </row>
    <row r="171" spans="3:4" s="35" customFormat="1" ht="12.95" customHeight="1" x14ac:dyDescent="0.2">
      <c r="C171" s="64"/>
      <c r="D171" s="64"/>
    </row>
    <row r="172" spans="3:4" s="35" customFormat="1" ht="12.95" customHeight="1" x14ac:dyDescent="0.2">
      <c r="C172" s="64"/>
      <c r="D172" s="64"/>
    </row>
    <row r="173" spans="3:4" s="35" customFormat="1" ht="12.95" customHeight="1" x14ac:dyDescent="0.2">
      <c r="C173" s="64"/>
      <c r="D173" s="64"/>
    </row>
    <row r="174" spans="3:4" s="35" customFormat="1" ht="12.95" customHeight="1" x14ac:dyDescent="0.2">
      <c r="C174" s="64"/>
      <c r="D174" s="64"/>
    </row>
    <row r="175" spans="3:4" s="35" customFormat="1" ht="12.95" customHeight="1" x14ac:dyDescent="0.2">
      <c r="C175" s="64"/>
      <c r="D175" s="64"/>
    </row>
    <row r="176" spans="3:4" s="35" customFormat="1" ht="12.95" customHeight="1" x14ac:dyDescent="0.2">
      <c r="C176" s="64"/>
      <c r="D176" s="64"/>
    </row>
    <row r="177" spans="3:4" s="35" customFormat="1" ht="12.95" customHeight="1" x14ac:dyDescent="0.2">
      <c r="C177" s="64"/>
      <c r="D177" s="64"/>
    </row>
    <row r="178" spans="3:4" s="35" customFormat="1" ht="12.95" customHeight="1" x14ac:dyDescent="0.2">
      <c r="C178" s="64"/>
      <c r="D178" s="64"/>
    </row>
    <row r="179" spans="3:4" s="35" customFormat="1" ht="12.95" customHeight="1" x14ac:dyDescent="0.2">
      <c r="C179" s="64"/>
      <c r="D179" s="64"/>
    </row>
    <row r="180" spans="3:4" s="35" customFormat="1" ht="12.95" customHeight="1" x14ac:dyDescent="0.2">
      <c r="C180" s="64"/>
      <c r="D180" s="64"/>
    </row>
    <row r="181" spans="3:4" s="35" customFormat="1" ht="12.95" customHeight="1" x14ac:dyDescent="0.2">
      <c r="C181" s="64"/>
      <c r="D181" s="64"/>
    </row>
    <row r="182" spans="3:4" s="35" customFormat="1" ht="12.95" customHeight="1" x14ac:dyDescent="0.2">
      <c r="C182" s="64"/>
      <c r="D182" s="64"/>
    </row>
    <row r="183" spans="3:4" s="35" customFormat="1" ht="12.95" customHeight="1" x14ac:dyDescent="0.2">
      <c r="C183" s="64"/>
      <c r="D183" s="64"/>
    </row>
    <row r="184" spans="3:4" s="35" customFormat="1" ht="12.95" customHeight="1" x14ac:dyDescent="0.2">
      <c r="C184" s="64"/>
      <c r="D184" s="64"/>
    </row>
    <row r="185" spans="3:4" s="35" customFormat="1" ht="12.95" customHeight="1" x14ac:dyDescent="0.2">
      <c r="C185" s="64"/>
      <c r="D185" s="64"/>
    </row>
    <row r="186" spans="3:4" s="35" customFormat="1" ht="12.95" customHeight="1" x14ac:dyDescent="0.2">
      <c r="C186" s="64"/>
      <c r="D186" s="64"/>
    </row>
    <row r="187" spans="3:4" s="35" customFormat="1" ht="12.95" customHeight="1" x14ac:dyDescent="0.2">
      <c r="C187" s="64"/>
      <c r="D187" s="64"/>
    </row>
    <row r="188" spans="3:4" s="35" customFormat="1" ht="12.95" customHeight="1" x14ac:dyDescent="0.2">
      <c r="C188" s="64"/>
      <c r="D188" s="64"/>
    </row>
    <row r="189" spans="3:4" s="35" customFormat="1" ht="12.95" customHeight="1" x14ac:dyDescent="0.2">
      <c r="C189" s="64"/>
      <c r="D189" s="64"/>
    </row>
    <row r="190" spans="3:4" s="35" customFormat="1" ht="12.95" customHeight="1" x14ac:dyDescent="0.2">
      <c r="C190" s="64"/>
      <c r="D190" s="64"/>
    </row>
    <row r="191" spans="3:4" s="35" customFormat="1" ht="12.95" customHeight="1" x14ac:dyDescent="0.2">
      <c r="C191" s="64"/>
      <c r="D191" s="64"/>
    </row>
    <row r="192" spans="3:4" s="35" customFormat="1" ht="12.95" customHeight="1" x14ac:dyDescent="0.2">
      <c r="C192" s="64"/>
      <c r="D192" s="64"/>
    </row>
    <row r="193" spans="3:4" s="35" customFormat="1" ht="12.95" customHeight="1" x14ac:dyDescent="0.2">
      <c r="C193" s="64"/>
      <c r="D193" s="64"/>
    </row>
    <row r="194" spans="3:4" s="35" customFormat="1" ht="12.95" customHeight="1" x14ac:dyDescent="0.2">
      <c r="C194" s="64"/>
      <c r="D194" s="64"/>
    </row>
    <row r="195" spans="3:4" s="35" customFormat="1" ht="12.95" customHeight="1" x14ac:dyDescent="0.2">
      <c r="C195" s="64"/>
      <c r="D195" s="64"/>
    </row>
    <row r="196" spans="3:4" s="35" customFormat="1" ht="12.95" customHeight="1" x14ac:dyDescent="0.2">
      <c r="C196" s="64"/>
      <c r="D196" s="64"/>
    </row>
    <row r="197" spans="3:4" s="35" customFormat="1" ht="12.95" customHeight="1" x14ac:dyDescent="0.2">
      <c r="C197" s="64"/>
      <c r="D197" s="64"/>
    </row>
    <row r="198" spans="3:4" s="35" customFormat="1" ht="12.95" customHeight="1" x14ac:dyDescent="0.2">
      <c r="C198" s="64"/>
      <c r="D198" s="64"/>
    </row>
    <row r="199" spans="3:4" s="35" customFormat="1" ht="12.95" customHeight="1" x14ac:dyDescent="0.2">
      <c r="C199" s="64"/>
      <c r="D199" s="64"/>
    </row>
    <row r="200" spans="3:4" s="35" customFormat="1" ht="12.95" customHeight="1" x14ac:dyDescent="0.2">
      <c r="C200" s="64"/>
      <c r="D200" s="64"/>
    </row>
    <row r="201" spans="3:4" s="35" customFormat="1" ht="12.95" customHeight="1" x14ac:dyDescent="0.2">
      <c r="C201" s="64"/>
      <c r="D201" s="64"/>
    </row>
    <row r="202" spans="3:4" s="35" customFormat="1" ht="12.95" customHeight="1" x14ac:dyDescent="0.2">
      <c r="C202" s="64"/>
      <c r="D202" s="64"/>
    </row>
    <row r="203" spans="3:4" s="35" customFormat="1" ht="12.95" customHeight="1" x14ac:dyDescent="0.2">
      <c r="C203" s="64"/>
      <c r="D203" s="64"/>
    </row>
    <row r="204" spans="3:4" s="35" customFormat="1" ht="12.95" customHeight="1" x14ac:dyDescent="0.2">
      <c r="C204" s="64"/>
      <c r="D204" s="64"/>
    </row>
    <row r="205" spans="3:4" s="35" customFormat="1" ht="12.95" customHeight="1" x14ac:dyDescent="0.2">
      <c r="C205" s="64"/>
      <c r="D205" s="64"/>
    </row>
    <row r="206" spans="3:4" s="35" customFormat="1" ht="12.95" customHeight="1" x14ac:dyDescent="0.2">
      <c r="C206" s="64"/>
      <c r="D206" s="64"/>
    </row>
    <row r="207" spans="3:4" s="35" customFormat="1" ht="12.95" customHeight="1" x14ac:dyDescent="0.2">
      <c r="C207" s="64"/>
      <c r="D207" s="64"/>
    </row>
    <row r="208" spans="3:4" s="35" customFormat="1" ht="12.95" customHeight="1" x14ac:dyDescent="0.2">
      <c r="C208" s="64"/>
      <c r="D208" s="64"/>
    </row>
    <row r="209" spans="3:4" s="35" customFormat="1" ht="12.95" customHeight="1" x14ac:dyDescent="0.2">
      <c r="C209" s="64"/>
      <c r="D209" s="64"/>
    </row>
    <row r="210" spans="3:4" s="35" customFormat="1" ht="12.95" customHeight="1" x14ac:dyDescent="0.2">
      <c r="C210" s="64"/>
      <c r="D210" s="64"/>
    </row>
    <row r="211" spans="3:4" s="35" customFormat="1" ht="12.95" customHeight="1" x14ac:dyDescent="0.2">
      <c r="C211" s="64"/>
      <c r="D211" s="64"/>
    </row>
    <row r="212" spans="3:4" s="35" customFormat="1" ht="12.95" customHeight="1" x14ac:dyDescent="0.2">
      <c r="C212" s="64"/>
      <c r="D212" s="64"/>
    </row>
    <row r="213" spans="3:4" s="35" customFormat="1" ht="12.95" customHeight="1" x14ac:dyDescent="0.2">
      <c r="C213" s="64"/>
      <c r="D213" s="64"/>
    </row>
    <row r="214" spans="3:4" s="35" customFormat="1" ht="12.95" customHeight="1" x14ac:dyDescent="0.2">
      <c r="C214" s="64"/>
      <c r="D214" s="64"/>
    </row>
    <row r="215" spans="3:4" s="35" customFormat="1" ht="12.95" customHeight="1" x14ac:dyDescent="0.2">
      <c r="C215" s="64"/>
      <c r="D215" s="64"/>
    </row>
    <row r="216" spans="3:4" s="35" customFormat="1" ht="12.95" customHeight="1" x14ac:dyDescent="0.2">
      <c r="C216" s="64"/>
      <c r="D216" s="64"/>
    </row>
    <row r="217" spans="3:4" s="35" customFormat="1" ht="12.95" customHeight="1" x14ac:dyDescent="0.2">
      <c r="C217" s="64"/>
      <c r="D217" s="64"/>
    </row>
    <row r="218" spans="3:4" s="35" customFormat="1" ht="12.95" customHeight="1" x14ac:dyDescent="0.2">
      <c r="C218" s="64"/>
      <c r="D218" s="64"/>
    </row>
    <row r="219" spans="3:4" s="35" customFormat="1" ht="12.95" customHeight="1" x14ac:dyDescent="0.2">
      <c r="C219" s="64"/>
      <c r="D219" s="64"/>
    </row>
    <row r="220" spans="3:4" s="35" customFormat="1" ht="12.95" customHeight="1" x14ac:dyDescent="0.2">
      <c r="C220" s="64"/>
      <c r="D220" s="64"/>
    </row>
    <row r="221" spans="3:4" s="35" customFormat="1" ht="12.95" customHeight="1" x14ac:dyDescent="0.2">
      <c r="C221" s="64"/>
      <c r="D221" s="64"/>
    </row>
    <row r="222" spans="3:4" s="35" customFormat="1" ht="12.95" customHeight="1" x14ac:dyDescent="0.2">
      <c r="C222" s="64"/>
      <c r="D222" s="64"/>
    </row>
    <row r="223" spans="3:4" s="35" customFormat="1" ht="12.95" customHeight="1" x14ac:dyDescent="0.2">
      <c r="C223" s="64"/>
      <c r="D223" s="64"/>
    </row>
    <row r="224" spans="3:4" s="35" customFormat="1" ht="12.95" customHeight="1" x14ac:dyDescent="0.2">
      <c r="C224" s="64"/>
      <c r="D224" s="64"/>
    </row>
    <row r="225" spans="3:4" s="35" customFormat="1" ht="12.95" customHeight="1" x14ac:dyDescent="0.2">
      <c r="C225" s="64"/>
      <c r="D225" s="64"/>
    </row>
    <row r="226" spans="3:4" s="35" customFormat="1" ht="12.95" customHeight="1" x14ac:dyDescent="0.2">
      <c r="C226" s="64"/>
      <c r="D226" s="64"/>
    </row>
    <row r="227" spans="3:4" s="35" customFormat="1" ht="12.95" customHeight="1" x14ac:dyDescent="0.2">
      <c r="C227" s="64"/>
      <c r="D227" s="64"/>
    </row>
    <row r="228" spans="3:4" s="35" customFormat="1" ht="12.95" customHeight="1" x14ac:dyDescent="0.2">
      <c r="C228" s="64"/>
      <c r="D228" s="64"/>
    </row>
    <row r="229" spans="3:4" s="35" customFormat="1" ht="12.95" customHeight="1" x14ac:dyDescent="0.2">
      <c r="C229" s="64"/>
      <c r="D229" s="64"/>
    </row>
    <row r="230" spans="3:4" s="35" customFormat="1" ht="12.95" customHeight="1" x14ac:dyDescent="0.2">
      <c r="C230" s="64"/>
      <c r="D230" s="64"/>
    </row>
    <row r="231" spans="3:4" s="35" customFormat="1" ht="12.95" customHeight="1" x14ac:dyDescent="0.2">
      <c r="C231" s="64"/>
      <c r="D231" s="64"/>
    </row>
    <row r="232" spans="3:4" s="35" customFormat="1" ht="12.95" customHeight="1" x14ac:dyDescent="0.2">
      <c r="C232" s="64"/>
      <c r="D232" s="64"/>
    </row>
    <row r="233" spans="3:4" s="35" customFormat="1" ht="12.95" customHeight="1" x14ac:dyDescent="0.2">
      <c r="C233" s="64"/>
      <c r="D233" s="64"/>
    </row>
    <row r="234" spans="3:4" s="35" customFormat="1" ht="12.95" customHeight="1" x14ac:dyDescent="0.2">
      <c r="C234" s="64"/>
      <c r="D234" s="64"/>
    </row>
    <row r="235" spans="3:4" s="35" customFormat="1" ht="12.95" customHeight="1" x14ac:dyDescent="0.2">
      <c r="C235" s="64"/>
      <c r="D235" s="64"/>
    </row>
    <row r="236" spans="3:4" s="35" customFormat="1" ht="12.95" customHeight="1" x14ac:dyDescent="0.2">
      <c r="C236" s="64"/>
      <c r="D236" s="64"/>
    </row>
    <row r="237" spans="3:4" s="35" customFormat="1" ht="12.95" customHeight="1" x14ac:dyDescent="0.2">
      <c r="C237" s="64"/>
      <c r="D237" s="64"/>
    </row>
    <row r="238" spans="3:4" s="35" customFormat="1" ht="12.95" customHeight="1" x14ac:dyDescent="0.2">
      <c r="C238" s="64"/>
      <c r="D238" s="64"/>
    </row>
    <row r="239" spans="3:4" s="35" customFormat="1" ht="12.95" customHeight="1" x14ac:dyDescent="0.2">
      <c r="C239" s="64"/>
      <c r="D239" s="64"/>
    </row>
    <row r="240" spans="3:4" s="35" customFormat="1" ht="12.95" customHeight="1" x14ac:dyDescent="0.2">
      <c r="C240" s="64"/>
      <c r="D240" s="64"/>
    </row>
    <row r="241" spans="3:4" s="35" customFormat="1" ht="12.95" customHeight="1" x14ac:dyDescent="0.2">
      <c r="C241" s="64"/>
      <c r="D241" s="64"/>
    </row>
    <row r="242" spans="3:4" s="35" customFormat="1" ht="12.95" customHeight="1" x14ac:dyDescent="0.2">
      <c r="C242" s="64"/>
      <c r="D242" s="64"/>
    </row>
    <row r="243" spans="3:4" s="35" customFormat="1" ht="12.95" customHeight="1" x14ac:dyDescent="0.2">
      <c r="C243" s="64"/>
      <c r="D243" s="64"/>
    </row>
    <row r="244" spans="3:4" s="35" customFormat="1" ht="12.95" customHeight="1" x14ac:dyDescent="0.2">
      <c r="C244" s="64"/>
      <c r="D244" s="64"/>
    </row>
    <row r="245" spans="3:4" s="35" customFormat="1" ht="12.95" customHeight="1" x14ac:dyDescent="0.2">
      <c r="C245" s="64"/>
      <c r="D245" s="64"/>
    </row>
    <row r="246" spans="3:4" s="35" customFormat="1" ht="12.95" customHeight="1" x14ac:dyDescent="0.2">
      <c r="C246" s="64"/>
      <c r="D246" s="64"/>
    </row>
    <row r="247" spans="3:4" s="35" customFormat="1" ht="12.95" customHeight="1" x14ac:dyDescent="0.2">
      <c r="C247" s="64"/>
      <c r="D247" s="64"/>
    </row>
    <row r="248" spans="3:4" s="35" customFormat="1" ht="12.95" customHeight="1" x14ac:dyDescent="0.2">
      <c r="C248" s="64"/>
      <c r="D248" s="64"/>
    </row>
    <row r="249" spans="3:4" s="35" customFormat="1" ht="12.95" customHeight="1" x14ac:dyDescent="0.2">
      <c r="C249" s="64"/>
      <c r="D249" s="64"/>
    </row>
    <row r="250" spans="3:4" s="35" customFormat="1" ht="12.95" customHeight="1" x14ac:dyDescent="0.2">
      <c r="C250" s="64"/>
      <c r="D250" s="64"/>
    </row>
    <row r="251" spans="3:4" s="35" customFormat="1" ht="12.95" customHeight="1" x14ac:dyDescent="0.2">
      <c r="C251" s="64"/>
      <c r="D251" s="64"/>
    </row>
    <row r="252" spans="3:4" s="35" customFormat="1" ht="12.95" customHeight="1" x14ac:dyDescent="0.2">
      <c r="C252" s="64"/>
      <c r="D252" s="64"/>
    </row>
    <row r="253" spans="3:4" s="35" customFormat="1" ht="12.95" customHeight="1" x14ac:dyDescent="0.2">
      <c r="C253" s="64"/>
      <c r="D253" s="64"/>
    </row>
    <row r="254" spans="3:4" s="35" customFormat="1" ht="12.95" customHeight="1" x14ac:dyDescent="0.2">
      <c r="C254" s="64"/>
      <c r="D254" s="64"/>
    </row>
    <row r="255" spans="3:4" s="35" customFormat="1" ht="12.95" customHeight="1" x14ac:dyDescent="0.2">
      <c r="C255" s="64"/>
      <c r="D255" s="64"/>
    </row>
    <row r="256" spans="3:4" s="35" customFormat="1" ht="12.95" customHeight="1" x14ac:dyDescent="0.2">
      <c r="C256" s="64"/>
      <c r="D256" s="64"/>
    </row>
    <row r="257" spans="3:4" s="35" customFormat="1" ht="12.95" customHeight="1" x14ac:dyDescent="0.2">
      <c r="C257" s="64"/>
      <c r="D257" s="64"/>
    </row>
    <row r="258" spans="3:4" s="35" customFormat="1" ht="12.95" customHeight="1" x14ac:dyDescent="0.2">
      <c r="C258" s="64"/>
      <c r="D258" s="64"/>
    </row>
    <row r="259" spans="3:4" s="35" customFormat="1" ht="12.95" customHeight="1" x14ac:dyDescent="0.2">
      <c r="C259" s="64"/>
      <c r="D259" s="64"/>
    </row>
    <row r="260" spans="3:4" s="35" customFormat="1" ht="12.95" customHeight="1" x14ac:dyDescent="0.2">
      <c r="C260" s="64"/>
      <c r="D260" s="64"/>
    </row>
    <row r="261" spans="3:4" s="35" customFormat="1" ht="12.95" customHeight="1" x14ac:dyDescent="0.2">
      <c r="C261" s="64"/>
      <c r="D261" s="64"/>
    </row>
    <row r="262" spans="3:4" s="35" customFormat="1" ht="12.95" customHeight="1" x14ac:dyDescent="0.2">
      <c r="C262" s="64"/>
      <c r="D262" s="64"/>
    </row>
    <row r="263" spans="3:4" s="35" customFormat="1" ht="12.95" customHeight="1" x14ac:dyDescent="0.2">
      <c r="C263" s="64"/>
      <c r="D263" s="64"/>
    </row>
    <row r="264" spans="3:4" s="35" customFormat="1" ht="12.95" customHeight="1" x14ac:dyDescent="0.2">
      <c r="C264" s="64"/>
      <c r="D264" s="64"/>
    </row>
    <row r="265" spans="3:4" s="35" customFormat="1" ht="12.95" customHeight="1" x14ac:dyDescent="0.2">
      <c r="C265" s="64"/>
      <c r="D265" s="64"/>
    </row>
    <row r="266" spans="3:4" s="35" customFormat="1" ht="12.95" customHeight="1" x14ac:dyDescent="0.2">
      <c r="C266" s="64"/>
      <c r="D266" s="64"/>
    </row>
    <row r="267" spans="3:4" s="35" customFormat="1" ht="12.95" customHeight="1" x14ac:dyDescent="0.2">
      <c r="C267" s="64"/>
      <c r="D267" s="64"/>
    </row>
    <row r="268" spans="3:4" s="35" customFormat="1" ht="12.95" customHeight="1" x14ac:dyDescent="0.2">
      <c r="C268" s="64"/>
      <c r="D268" s="64"/>
    </row>
    <row r="269" spans="3:4" s="35" customFormat="1" ht="12.95" customHeight="1" x14ac:dyDescent="0.2">
      <c r="C269" s="64"/>
      <c r="D269" s="64"/>
    </row>
    <row r="270" spans="3:4" s="35" customFormat="1" ht="12.95" customHeight="1" x14ac:dyDescent="0.2">
      <c r="C270" s="64"/>
      <c r="D270" s="64"/>
    </row>
    <row r="271" spans="3:4" s="35" customFormat="1" ht="12.95" customHeight="1" x14ac:dyDescent="0.2">
      <c r="C271" s="64"/>
      <c r="D271" s="64"/>
    </row>
    <row r="272" spans="3:4" s="35" customFormat="1" ht="12.95" customHeight="1" x14ac:dyDescent="0.2">
      <c r="C272" s="64"/>
      <c r="D272" s="64"/>
    </row>
    <row r="273" spans="3:4" s="35" customFormat="1" ht="12.95" customHeight="1" x14ac:dyDescent="0.2">
      <c r="C273" s="64"/>
      <c r="D273" s="64"/>
    </row>
    <row r="274" spans="3:4" s="35" customFormat="1" ht="12.95" customHeight="1" x14ac:dyDescent="0.2">
      <c r="C274" s="64"/>
      <c r="D274" s="64"/>
    </row>
    <row r="275" spans="3:4" s="35" customFormat="1" ht="12.95" customHeight="1" x14ac:dyDescent="0.2">
      <c r="C275" s="64"/>
      <c r="D275" s="64"/>
    </row>
    <row r="276" spans="3:4" s="35" customFormat="1" ht="12.95" customHeight="1" x14ac:dyDescent="0.2">
      <c r="C276" s="64"/>
      <c r="D276" s="64"/>
    </row>
    <row r="277" spans="3:4" s="35" customFormat="1" ht="12.95" customHeight="1" x14ac:dyDescent="0.2">
      <c r="C277" s="64"/>
      <c r="D277" s="64"/>
    </row>
    <row r="278" spans="3:4" s="35" customFormat="1" ht="12.95" customHeight="1" x14ac:dyDescent="0.2">
      <c r="C278" s="64"/>
      <c r="D278" s="64"/>
    </row>
    <row r="279" spans="3:4" s="35" customFormat="1" ht="12.95" customHeight="1" x14ac:dyDescent="0.2">
      <c r="C279" s="64"/>
      <c r="D279" s="64"/>
    </row>
    <row r="280" spans="3:4" s="35" customFormat="1" ht="12.95" customHeight="1" x14ac:dyDescent="0.2">
      <c r="C280" s="64"/>
      <c r="D280" s="64"/>
    </row>
    <row r="281" spans="3:4" s="35" customFormat="1" ht="12.95" customHeight="1" x14ac:dyDescent="0.2">
      <c r="C281" s="64"/>
      <c r="D281" s="64"/>
    </row>
    <row r="282" spans="3:4" s="35" customFormat="1" ht="12.95" customHeight="1" x14ac:dyDescent="0.2">
      <c r="C282" s="64"/>
      <c r="D282" s="64"/>
    </row>
    <row r="283" spans="3:4" s="35" customFormat="1" ht="12.95" customHeight="1" x14ac:dyDescent="0.2">
      <c r="C283" s="64"/>
      <c r="D283" s="64"/>
    </row>
    <row r="284" spans="3:4" s="35" customFormat="1" ht="12.95" customHeight="1" x14ac:dyDescent="0.2">
      <c r="C284" s="64"/>
      <c r="D284" s="64"/>
    </row>
    <row r="285" spans="3:4" s="35" customFormat="1" ht="12.95" customHeight="1" x14ac:dyDescent="0.2">
      <c r="C285" s="64"/>
      <c r="D285" s="64"/>
    </row>
    <row r="286" spans="3:4" s="35" customFormat="1" ht="12.95" customHeight="1" x14ac:dyDescent="0.2">
      <c r="C286" s="64"/>
      <c r="D286" s="64"/>
    </row>
    <row r="287" spans="3:4" s="35" customFormat="1" ht="12.95" customHeight="1" x14ac:dyDescent="0.2">
      <c r="C287" s="64"/>
      <c r="D287" s="64"/>
    </row>
    <row r="288" spans="3:4" s="35" customFormat="1" ht="12.95" customHeight="1" x14ac:dyDescent="0.2">
      <c r="C288" s="64"/>
      <c r="D288" s="64"/>
    </row>
    <row r="289" spans="3:4" s="35" customFormat="1" ht="12.95" customHeight="1" x14ac:dyDescent="0.2">
      <c r="C289" s="64"/>
      <c r="D289" s="64"/>
    </row>
    <row r="290" spans="3:4" s="35" customFormat="1" ht="12.95" customHeight="1" x14ac:dyDescent="0.2">
      <c r="C290" s="64"/>
      <c r="D290" s="64"/>
    </row>
    <row r="291" spans="3:4" s="35" customFormat="1" ht="12.95" customHeight="1" x14ac:dyDescent="0.2">
      <c r="C291" s="64"/>
      <c r="D291" s="64"/>
    </row>
    <row r="292" spans="3:4" s="35" customFormat="1" ht="12.95" customHeight="1" x14ac:dyDescent="0.2">
      <c r="C292" s="64"/>
      <c r="D292" s="64"/>
    </row>
    <row r="293" spans="3:4" s="35" customFormat="1" ht="12.95" customHeight="1" x14ac:dyDescent="0.2">
      <c r="C293" s="64"/>
      <c r="D293" s="64"/>
    </row>
    <row r="294" spans="3:4" s="35" customFormat="1" ht="12.95" customHeight="1" x14ac:dyDescent="0.2">
      <c r="C294" s="64"/>
      <c r="D294" s="64"/>
    </row>
    <row r="295" spans="3:4" s="35" customFormat="1" ht="12.95" customHeight="1" x14ac:dyDescent="0.2">
      <c r="C295" s="64"/>
      <c r="D295" s="64"/>
    </row>
    <row r="296" spans="3:4" s="35" customFormat="1" ht="12.95" customHeight="1" x14ac:dyDescent="0.2">
      <c r="C296" s="64"/>
      <c r="D296" s="64"/>
    </row>
    <row r="297" spans="3:4" s="35" customFormat="1" ht="12.95" customHeight="1" x14ac:dyDescent="0.2">
      <c r="C297" s="64"/>
      <c r="D297" s="64"/>
    </row>
    <row r="298" spans="3:4" s="35" customFormat="1" ht="12.95" customHeight="1" x14ac:dyDescent="0.2">
      <c r="C298" s="64"/>
      <c r="D298" s="64"/>
    </row>
    <row r="299" spans="3:4" s="35" customFormat="1" ht="12.95" customHeight="1" x14ac:dyDescent="0.2">
      <c r="C299" s="64"/>
      <c r="D299" s="64"/>
    </row>
    <row r="300" spans="3:4" s="35" customFormat="1" ht="12.95" customHeight="1" x14ac:dyDescent="0.2">
      <c r="C300" s="64"/>
      <c r="D300" s="64"/>
    </row>
    <row r="301" spans="3:4" s="35" customFormat="1" ht="12.95" customHeight="1" x14ac:dyDescent="0.2">
      <c r="C301" s="64"/>
      <c r="D301" s="64"/>
    </row>
    <row r="302" spans="3:4" s="35" customFormat="1" ht="12.95" customHeight="1" x14ac:dyDescent="0.2">
      <c r="C302" s="64"/>
      <c r="D302" s="64"/>
    </row>
    <row r="303" spans="3:4" s="35" customFormat="1" ht="12.95" customHeight="1" x14ac:dyDescent="0.2">
      <c r="C303" s="64"/>
      <c r="D303" s="64"/>
    </row>
    <row r="304" spans="3:4" s="35" customFormat="1" ht="12.95" customHeight="1" x14ac:dyDescent="0.2">
      <c r="C304" s="64"/>
      <c r="D304" s="64"/>
    </row>
    <row r="305" spans="3:4" s="35" customFormat="1" ht="12.95" customHeight="1" x14ac:dyDescent="0.2">
      <c r="C305" s="64"/>
      <c r="D305" s="64"/>
    </row>
    <row r="306" spans="3:4" s="35" customFormat="1" ht="12.95" customHeight="1" x14ac:dyDescent="0.2">
      <c r="C306" s="64"/>
      <c r="D306" s="64"/>
    </row>
    <row r="307" spans="3:4" s="35" customFormat="1" ht="12.95" customHeight="1" x14ac:dyDescent="0.2">
      <c r="C307" s="64"/>
      <c r="D307" s="64"/>
    </row>
    <row r="308" spans="3:4" s="35" customFormat="1" ht="12.95" customHeight="1" x14ac:dyDescent="0.2">
      <c r="C308" s="64"/>
      <c r="D308" s="64"/>
    </row>
    <row r="309" spans="3:4" s="35" customFormat="1" ht="12.95" customHeight="1" x14ac:dyDescent="0.2">
      <c r="C309" s="64"/>
      <c r="D309" s="64"/>
    </row>
    <row r="310" spans="3:4" s="35" customFormat="1" ht="12.95" customHeight="1" x14ac:dyDescent="0.2">
      <c r="C310" s="64"/>
      <c r="D310" s="64"/>
    </row>
    <row r="311" spans="3:4" s="35" customFormat="1" ht="12.95" customHeight="1" x14ac:dyDescent="0.2">
      <c r="C311" s="64"/>
      <c r="D311" s="64"/>
    </row>
    <row r="312" spans="3:4" s="35" customFormat="1" ht="12.95" customHeight="1" x14ac:dyDescent="0.2">
      <c r="C312" s="64"/>
      <c r="D312" s="64"/>
    </row>
    <row r="313" spans="3:4" s="35" customFormat="1" ht="12.95" customHeight="1" x14ac:dyDescent="0.2">
      <c r="C313" s="64"/>
      <c r="D313" s="64"/>
    </row>
    <row r="314" spans="3:4" s="35" customFormat="1" ht="12.95" customHeight="1" x14ac:dyDescent="0.2">
      <c r="C314" s="64"/>
      <c r="D314" s="64"/>
    </row>
    <row r="315" spans="3:4" s="35" customFormat="1" ht="12.95" customHeight="1" x14ac:dyDescent="0.2">
      <c r="C315" s="64"/>
      <c r="D315" s="64"/>
    </row>
    <row r="316" spans="3:4" s="35" customFormat="1" ht="12.95" customHeight="1" x14ac:dyDescent="0.2">
      <c r="C316" s="64"/>
      <c r="D316" s="64"/>
    </row>
    <row r="317" spans="3:4" s="35" customFormat="1" ht="12.95" customHeight="1" x14ac:dyDescent="0.2">
      <c r="C317" s="64"/>
      <c r="D317" s="64"/>
    </row>
    <row r="318" spans="3:4" s="35" customFormat="1" ht="12.95" customHeight="1" x14ac:dyDescent="0.2">
      <c r="C318" s="64"/>
      <c r="D318" s="64"/>
    </row>
    <row r="319" spans="3:4" s="35" customFormat="1" ht="12.95" customHeight="1" x14ac:dyDescent="0.2">
      <c r="C319" s="64"/>
      <c r="D319" s="64"/>
    </row>
    <row r="320" spans="3:4" s="35" customFormat="1" ht="12.95" customHeight="1" x14ac:dyDescent="0.2">
      <c r="C320" s="64"/>
      <c r="D320" s="64"/>
    </row>
    <row r="321" spans="3:4" s="35" customFormat="1" ht="12.95" customHeight="1" x14ac:dyDescent="0.2">
      <c r="C321" s="64"/>
      <c r="D321" s="64"/>
    </row>
    <row r="322" spans="3:4" s="35" customFormat="1" ht="12.95" customHeight="1" x14ac:dyDescent="0.2">
      <c r="C322" s="64"/>
      <c r="D322" s="64"/>
    </row>
    <row r="323" spans="3:4" s="35" customFormat="1" ht="12.95" customHeight="1" x14ac:dyDescent="0.2">
      <c r="C323" s="64"/>
      <c r="D323" s="64"/>
    </row>
    <row r="324" spans="3:4" s="35" customFormat="1" ht="12.95" customHeight="1" x14ac:dyDescent="0.2">
      <c r="C324" s="64"/>
      <c r="D324" s="64"/>
    </row>
    <row r="325" spans="3:4" s="35" customFormat="1" ht="12.95" customHeight="1" x14ac:dyDescent="0.2">
      <c r="C325" s="64"/>
      <c r="D325" s="64"/>
    </row>
    <row r="326" spans="3:4" s="35" customFormat="1" ht="12.95" customHeight="1" x14ac:dyDescent="0.2">
      <c r="C326" s="64"/>
      <c r="D326" s="64"/>
    </row>
    <row r="327" spans="3:4" s="35" customFormat="1" ht="12.95" customHeight="1" x14ac:dyDescent="0.2">
      <c r="C327" s="64"/>
      <c r="D327" s="64"/>
    </row>
    <row r="328" spans="3:4" s="35" customFormat="1" ht="12.95" customHeight="1" x14ac:dyDescent="0.2">
      <c r="C328" s="64"/>
      <c r="D328" s="64"/>
    </row>
    <row r="329" spans="3:4" s="35" customFormat="1" ht="12.95" customHeight="1" x14ac:dyDescent="0.2">
      <c r="C329" s="64"/>
      <c r="D329" s="64"/>
    </row>
    <row r="330" spans="3:4" s="35" customFormat="1" ht="12.95" customHeight="1" x14ac:dyDescent="0.2">
      <c r="C330" s="64"/>
      <c r="D330" s="64"/>
    </row>
    <row r="331" spans="3:4" s="35" customFormat="1" ht="12.95" customHeight="1" x14ac:dyDescent="0.2">
      <c r="C331" s="64"/>
      <c r="D331" s="64"/>
    </row>
    <row r="332" spans="3:4" s="35" customFormat="1" ht="12.95" customHeight="1" x14ac:dyDescent="0.2">
      <c r="C332" s="64"/>
      <c r="D332" s="64"/>
    </row>
    <row r="333" spans="3:4" s="35" customFormat="1" ht="12.95" customHeight="1" x14ac:dyDescent="0.2">
      <c r="C333" s="64"/>
      <c r="D333" s="64"/>
    </row>
    <row r="334" spans="3:4" s="35" customFormat="1" ht="12.95" customHeight="1" x14ac:dyDescent="0.2">
      <c r="C334" s="64"/>
      <c r="D334" s="64"/>
    </row>
    <row r="335" spans="3:4" s="35" customFormat="1" ht="12.95" customHeight="1" x14ac:dyDescent="0.2">
      <c r="C335" s="64"/>
      <c r="D335" s="64"/>
    </row>
    <row r="336" spans="3:4" s="35" customFormat="1" ht="12.95" customHeight="1" x14ac:dyDescent="0.2">
      <c r="C336" s="64"/>
      <c r="D336" s="64"/>
    </row>
    <row r="337" spans="3:4" s="35" customFormat="1" ht="12.95" customHeight="1" x14ac:dyDescent="0.2">
      <c r="C337" s="64"/>
      <c r="D337" s="64"/>
    </row>
    <row r="338" spans="3:4" s="35" customFormat="1" ht="12.95" customHeight="1" x14ac:dyDescent="0.2">
      <c r="C338" s="64"/>
      <c r="D338" s="64"/>
    </row>
    <row r="339" spans="3:4" s="35" customFormat="1" ht="12.95" customHeight="1" x14ac:dyDescent="0.2">
      <c r="C339" s="64"/>
      <c r="D339" s="64"/>
    </row>
    <row r="340" spans="3:4" s="35" customFormat="1" ht="12.95" customHeight="1" x14ac:dyDescent="0.2">
      <c r="C340" s="64"/>
      <c r="D340" s="64"/>
    </row>
    <row r="341" spans="3:4" s="35" customFormat="1" ht="12.95" customHeight="1" x14ac:dyDescent="0.2">
      <c r="C341" s="64"/>
      <c r="D341" s="64"/>
    </row>
    <row r="342" spans="3:4" s="35" customFormat="1" ht="12.95" customHeight="1" x14ac:dyDescent="0.2">
      <c r="C342" s="64"/>
      <c r="D342" s="64"/>
    </row>
    <row r="343" spans="3:4" s="35" customFormat="1" ht="12.95" customHeight="1" x14ac:dyDescent="0.2">
      <c r="C343" s="64"/>
      <c r="D343" s="64"/>
    </row>
    <row r="344" spans="3:4" s="35" customFormat="1" ht="12.95" customHeight="1" x14ac:dyDescent="0.2">
      <c r="C344" s="64"/>
      <c r="D344" s="64"/>
    </row>
    <row r="345" spans="3:4" s="35" customFormat="1" ht="12.95" customHeight="1" x14ac:dyDescent="0.2">
      <c r="C345" s="64"/>
      <c r="D345" s="64"/>
    </row>
    <row r="346" spans="3:4" s="35" customFormat="1" ht="12.95" customHeight="1" x14ac:dyDescent="0.2">
      <c r="C346" s="64"/>
      <c r="D346" s="64"/>
    </row>
    <row r="347" spans="3:4" s="35" customFormat="1" ht="12.95" customHeight="1" x14ac:dyDescent="0.2">
      <c r="C347" s="64"/>
      <c r="D347" s="64"/>
    </row>
    <row r="348" spans="3:4" s="35" customFormat="1" ht="12.95" customHeight="1" x14ac:dyDescent="0.2">
      <c r="C348" s="64"/>
      <c r="D348" s="64"/>
    </row>
    <row r="349" spans="3:4" s="35" customFormat="1" ht="12.95" customHeight="1" x14ac:dyDescent="0.2">
      <c r="C349" s="64"/>
      <c r="D349" s="64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</sheetData>
  <protectedRanges>
    <protectedRange sqref="A51:D51" name="Range1"/>
  </protectedRanges>
  <sortState xmlns:xlrd2="http://schemas.microsoft.com/office/spreadsheetml/2017/richdata2" ref="A21:R53">
    <sortCondition ref="C21:C53"/>
  </sortState>
  <phoneticPr fontId="8" type="noConversion"/>
  <hyperlinks>
    <hyperlink ref="H260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7"/>
  <sheetViews>
    <sheetView workbookViewId="0">
      <selection activeCell="A11" sqref="A11:D11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50</v>
      </c>
      <c r="I1" s="8" t="s">
        <v>51</v>
      </c>
      <c r="J1" s="9" t="s">
        <v>52</v>
      </c>
    </row>
    <row r="2" spans="1:16" x14ac:dyDescent="0.2">
      <c r="I2" s="10" t="s">
        <v>53</v>
      </c>
      <c r="J2" s="11" t="s">
        <v>54</v>
      </c>
    </row>
    <row r="3" spans="1:16" x14ac:dyDescent="0.2">
      <c r="A3" s="12" t="s">
        <v>55</v>
      </c>
      <c r="I3" s="10" t="s">
        <v>56</v>
      </c>
      <c r="J3" s="11" t="s">
        <v>57</v>
      </c>
    </row>
    <row r="4" spans="1:16" x14ac:dyDescent="0.2">
      <c r="I4" s="10" t="s">
        <v>58</v>
      </c>
      <c r="J4" s="11" t="s">
        <v>57</v>
      </c>
    </row>
    <row r="5" spans="1:16" ht="13.5" thickBot="1" x14ac:dyDescent="0.25">
      <c r="I5" s="13" t="s">
        <v>59</v>
      </c>
      <c r="J5" s="14" t="s">
        <v>60</v>
      </c>
    </row>
    <row r="10" spans="1:16" ht="13.5" thickBot="1" x14ac:dyDescent="0.25"/>
    <row r="11" spans="1:16" ht="12.75" customHeight="1" thickBot="1" x14ac:dyDescent="0.25">
      <c r="A11" s="3" t="str">
        <f t="shared" ref="A11:A18" si="0">P11</f>
        <v>BAVM 225 </v>
      </c>
      <c r="B11" s="2" t="str">
        <f t="shared" ref="B11:B18" si="1">IF(H11=INT(H11),"I","II")</f>
        <v>II</v>
      </c>
      <c r="C11" s="3">
        <f t="shared" ref="C11:C18" si="2">1*G11</f>
        <v>55609.294600000001</v>
      </c>
      <c r="D11" s="4" t="str">
        <f t="shared" ref="D11:D18" si="3">VLOOKUP(F11,I$1:J$5,2,FALSE)</f>
        <v>vis</v>
      </c>
      <c r="E11" s="15">
        <f>VLOOKUP(C11,Active!C$21:E$954,3,FALSE)</f>
        <v>9381.4649186917613</v>
      </c>
      <c r="F11" s="2" t="s">
        <v>59</v>
      </c>
      <c r="G11" s="4" t="str">
        <f t="shared" ref="G11:G18" si="4">MID(I11,3,LEN(I11)-3)</f>
        <v>55609.2946</v>
      </c>
      <c r="H11" s="3">
        <f t="shared" ref="H11:H18" si="5">1*K11</f>
        <v>9381.5</v>
      </c>
      <c r="I11" s="16" t="s">
        <v>61</v>
      </c>
      <c r="J11" s="17" t="s">
        <v>62</v>
      </c>
      <c r="K11" s="16">
        <v>9381.5</v>
      </c>
      <c r="L11" s="16" t="s">
        <v>63</v>
      </c>
      <c r="M11" s="17" t="s">
        <v>64</v>
      </c>
      <c r="N11" s="17" t="s">
        <v>65</v>
      </c>
      <c r="O11" s="18" t="s">
        <v>66</v>
      </c>
      <c r="P11" s="19" t="s">
        <v>67</v>
      </c>
    </row>
    <row r="12" spans="1:16" ht="12.75" customHeight="1" thickBot="1" x14ac:dyDescent="0.25">
      <c r="A12" s="3" t="str">
        <f t="shared" si="0"/>
        <v>IBVS 6011 </v>
      </c>
      <c r="B12" s="2" t="str">
        <f t="shared" si="1"/>
        <v>I</v>
      </c>
      <c r="C12" s="3">
        <f t="shared" si="2"/>
        <v>55932.637199999997</v>
      </c>
      <c r="D12" s="4" t="str">
        <f t="shared" si="3"/>
        <v>vis</v>
      </c>
      <c r="E12" s="15">
        <f>VLOOKUP(C12,Active!C$21:E$954,3,FALSE)</f>
        <v>10119.959802667636</v>
      </c>
      <c r="F12" s="2" t="s">
        <v>59</v>
      </c>
      <c r="G12" s="4" t="str">
        <f t="shared" si="4"/>
        <v>55932.6372</v>
      </c>
      <c r="H12" s="3">
        <f t="shared" si="5"/>
        <v>10120</v>
      </c>
      <c r="I12" s="16" t="s">
        <v>68</v>
      </c>
      <c r="J12" s="17" t="s">
        <v>69</v>
      </c>
      <c r="K12" s="16" t="s">
        <v>70</v>
      </c>
      <c r="L12" s="16" t="s">
        <v>71</v>
      </c>
      <c r="M12" s="17" t="s">
        <v>64</v>
      </c>
      <c r="N12" s="17" t="s">
        <v>59</v>
      </c>
      <c r="O12" s="18" t="s">
        <v>72</v>
      </c>
      <c r="P12" s="19" t="s">
        <v>73</v>
      </c>
    </row>
    <row r="13" spans="1:16" ht="12.75" customHeight="1" thickBot="1" x14ac:dyDescent="0.25">
      <c r="A13" s="3" t="str">
        <f t="shared" si="0"/>
        <v>BAVM 231 </v>
      </c>
      <c r="B13" s="2" t="str">
        <f t="shared" si="1"/>
        <v>I</v>
      </c>
      <c r="C13" s="3">
        <f t="shared" si="2"/>
        <v>56187.4611</v>
      </c>
      <c r="D13" s="4" t="str">
        <f t="shared" si="3"/>
        <v>vis</v>
      </c>
      <c r="E13" s="15">
        <f>VLOOKUP(C13,Active!C$21:E$954,3,FALSE)</f>
        <v>10701.962132285767</v>
      </c>
      <c r="F13" s="2" t="s">
        <v>59</v>
      </c>
      <c r="G13" s="4" t="str">
        <f t="shared" si="4"/>
        <v>56187.4611</v>
      </c>
      <c r="H13" s="3">
        <f t="shared" si="5"/>
        <v>10702</v>
      </c>
      <c r="I13" s="16" t="s">
        <v>74</v>
      </c>
      <c r="J13" s="17" t="s">
        <v>75</v>
      </c>
      <c r="K13" s="16" t="s">
        <v>76</v>
      </c>
      <c r="L13" s="16" t="s">
        <v>77</v>
      </c>
      <c r="M13" s="17" t="s">
        <v>64</v>
      </c>
      <c r="N13" s="17" t="s">
        <v>78</v>
      </c>
      <c r="O13" s="18" t="s">
        <v>66</v>
      </c>
      <c r="P13" s="19" t="s">
        <v>79</v>
      </c>
    </row>
    <row r="14" spans="1:16" ht="12.75" customHeight="1" thickBot="1" x14ac:dyDescent="0.25">
      <c r="A14" s="3" t="str">
        <f t="shared" si="0"/>
        <v>IBVS 6050 </v>
      </c>
      <c r="B14" s="2" t="str">
        <f t="shared" si="1"/>
        <v>I</v>
      </c>
      <c r="C14" s="3">
        <f t="shared" si="2"/>
        <v>56205.850299999998</v>
      </c>
      <c r="D14" s="4" t="str">
        <f t="shared" si="3"/>
        <v>vis</v>
      </c>
      <c r="E14" s="15">
        <f>VLOOKUP(C14,Active!C$21:E$954,3,FALSE)</f>
        <v>10743.961949570616</v>
      </c>
      <c r="F14" s="2" t="s">
        <v>59</v>
      </c>
      <c r="G14" s="4" t="str">
        <f t="shared" si="4"/>
        <v>56205.8503</v>
      </c>
      <c r="H14" s="3">
        <f t="shared" si="5"/>
        <v>10744</v>
      </c>
      <c r="I14" s="16" t="s">
        <v>80</v>
      </c>
      <c r="J14" s="17" t="s">
        <v>81</v>
      </c>
      <c r="K14" s="16" t="s">
        <v>82</v>
      </c>
      <c r="L14" s="16" t="s">
        <v>83</v>
      </c>
      <c r="M14" s="17" t="s">
        <v>64</v>
      </c>
      <c r="N14" s="17" t="s">
        <v>78</v>
      </c>
      <c r="O14" s="18" t="s">
        <v>84</v>
      </c>
      <c r="P14" s="19" t="s">
        <v>85</v>
      </c>
    </row>
    <row r="15" spans="1:16" ht="12.75" customHeight="1" thickBot="1" x14ac:dyDescent="0.25">
      <c r="A15" s="3" t="str">
        <f t="shared" si="0"/>
        <v>IBVS 6042 </v>
      </c>
      <c r="B15" s="2" t="str">
        <f t="shared" si="1"/>
        <v>II</v>
      </c>
      <c r="C15" s="3">
        <f t="shared" si="2"/>
        <v>56227.963499999998</v>
      </c>
      <c r="D15" s="4" t="str">
        <f t="shared" si="3"/>
        <v>vis</v>
      </c>
      <c r="E15" s="15">
        <f>VLOOKUP(C15,Active!C$21:E$954,3,FALSE)</f>
        <v>10794.467156952307</v>
      </c>
      <c r="F15" s="2" t="s">
        <v>59</v>
      </c>
      <c r="G15" s="4" t="str">
        <f t="shared" si="4"/>
        <v>56227.9635</v>
      </c>
      <c r="H15" s="3">
        <f t="shared" si="5"/>
        <v>10794.5</v>
      </c>
      <c r="I15" s="16" t="s">
        <v>86</v>
      </c>
      <c r="J15" s="17" t="s">
        <v>87</v>
      </c>
      <c r="K15" s="16" t="s">
        <v>88</v>
      </c>
      <c r="L15" s="16" t="s">
        <v>89</v>
      </c>
      <c r="M15" s="17" t="s">
        <v>64</v>
      </c>
      <c r="N15" s="17" t="s">
        <v>59</v>
      </c>
      <c r="O15" s="18" t="s">
        <v>72</v>
      </c>
      <c r="P15" s="19" t="s">
        <v>90</v>
      </c>
    </row>
    <row r="16" spans="1:16" ht="12.75" customHeight="1" thickBot="1" x14ac:dyDescent="0.25">
      <c r="A16" s="3" t="str">
        <f t="shared" si="0"/>
        <v>OEJV 0160 </v>
      </c>
      <c r="B16" s="2" t="str">
        <f t="shared" si="1"/>
        <v>II</v>
      </c>
      <c r="C16" s="3">
        <f t="shared" si="2"/>
        <v>56246.349970000003</v>
      </c>
      <c r="D16" s="4" t="str">
        <f t="shared" si="3"/>
        <v>vis</v>
      </c>
      <c r="E16" s="15">
        <f>VLOOKUP(C16,Active!C$21:E$954,3,FALSE)</f>
        <v>10836.460739082777</v>
      </c>
      <c r="F16" s="2" t="s">
        <v>59</v>
      </c>
      <c r="G16" s="4" t="str">
        <f t="shared" si="4"/>
        <v>56246.34997</v>
      </c>
      <c r="H16" s="3">
        <f t="shared" si="5"/>
        <v>10836.5</v>
      </c>
      <c r="I16" s="16" t="s">
        <v>91</v>
      </c>
      <c r="J16" s="17" t="s">
        <v>92</v>
      </c>
      <c r="K16" s="16" t="s">
        <v>93</v>
      </c>
      <c r="L16" s="16" t="s">
        <v>94</v>
      </c>
      <c r="M16" s="17" t="s">
        <v>64</v>
      </c>
      <c r="N16" s="17" t="s">
        <v>51</v>
      </c>
      <c r="O16" s="18" t="s">
        <v>95</v>
      </c>
      <c r="P16" s="19" t="s">
        <v>96</v>
      </c>
    </row>
    <row r="17" spans="1:16" ht="12.75" customHeight="1" thickBot="1" x14ac:dyDescent="0.25">
      <c r="A17" s="3" t="str">
        <f t="shared" si="0"/>
        <v>IBVS 6094 </v>
      </c>
      <c r="B17" s="2" t="str">
        <f t="shared" si="1"/>
        <v>I</v>
      </c>
      <c r="C17" s="3">
        <f t="shared" si="2"/>
        <v>56371.354099999997</v>
      </c>
      <c r="D17" s="4" t="str">
        <f t="shared" si="3"/>
        <v>vis</v>
      </c>
      <c r="E17" s="15">
        <f>VLOOKUP(C17,Active!C$21:E$954,3,FALSE)</f>
        <v>11121.962589073626</v>
      </c>
      <c r="F17" s="2" t="s">
        <v>59</v>
      </c>
      <c r="G17" s="4" t="str">
        <f t="shared" si="4"/>
        <v>56371.3541</v>
      </c>
      <c r="H17" s="3">
        <f t="shared" si="5"/>
        <v>11122</v>
      </c>
      <c r="I17" s="16" t="s">
        <v>97</v>
      </c>
      <c r="J17" s="17" t="s">
        <v>98</v>
      </c>
      <c r="K17" s="16" t="s">
        <v>99</v>
      </c>
      <c r="L17" s="16" t="s">
        <v>100</v>
      </c>
      <c r="M17" s="17" t="s">
        <v>64</v>
      </c>
      <c r="N17" s="17" t="s">
        <v>51</v>
      </c>
      <c r="O17" s="18" t="s">
        <v>101</v>
      </c>
      <c r="P17" s="19" t="s">
        <v>102</v>
      </c>
    </row>
    <row r="18" spans="1:16" ht="12.75" customHeight="1" thickBot="1" x14ac:dyDescent="0.25">
      <c r="A18" s="3" t="str">
        <f t="shared" si="0"/>
        <v>IBVS 6093 </v>
      </c>
      <c r="B18" s="2" t="str">
        <f t="shared" si="1"/>
        <v>I</v>
      </c>
      <c r="C18" s="3">
        <f t="shared" si="2"/>
        <v>56585.895100000002</v>
      </c>
      <c r="D18" s="4" t="str">
        <f t="shared" si="3"/>
        <v>vis</v>
      </c>
      <c r="E18" s="15">
        <f>VLOOKUP(C18,Active!C$21:E$954,3,FALSE)</f>
        <v>11611.961218710034</v>
      </c>
      <c r="F18" s="2" t="s">
        <v>59</v>
      </c>
      <c r="G18" s="4" t="str">
        <f t="shared" si="4"/>
        <v>56585.8951</v>
      </c>
      <c r="H18" s="3">
        <f t="shared" si="5"/>
        <v>11612</v>
      </c>
      <c r="I18" s="16" t="s">
        <v>103</v>
      </c>
      <c r="J18" s="17" t="s">
        <v>104</v>
      </c>
      <c r="K18" s="16" t="s">
        <v>105</v>
      </c>
      <c r="L18" s="16" t="s">
        <v>106</v>
      </c>
      <c r="M18" s="17" t="s">
        <v>64</v>
      </c>
      <c r="N18" s="17" t="s">
        <v>59</v>
      </c>
      <c r="O18" s="18" t="s">
        <v>72</v>
      </c>
      <c r="P18" s="19" t="s">
        <v>107</v>
      </c>
    </row>
    <row r="19" spans="1:16" x14ac:dyDescent="0.2">
      <c r="B19" s="2"/>
      <c r="F19" s="2"/>
    </row>
    <row r="20" spans="1:16" x14ac:dyDescent="0.2">
      <c r="B20" s="2"/>
      <c r="F20" s="2"/>
    </row>
    <row r="21" spans="1:16" x14ac:dyDescent="0.2">
      <c r="B21" s="2"/>
      <c r="F21" s="2"/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</sheetData>
  <phoneticPr fontId="8" type="noConversion"/>
  <hyperlinks>
    <hyperlink ref="A3" r:id="rId1" xr:uid="{00000000-0004-0000-0100-000000000000}"/>
    <hyperlink ref="P11" r:id="rId2" display="http://www.bav-astro.de/sfs/BAVM_link.php?BAVMnr=225" xr:uid="{00000000-0004-0000-0100-000001000000}"/>
    <hyperlink ref="P12" r:id="rId3" display="http://www.konkoly.hu/cgi-bin/IBVS?6011" xr:uid="{00000000-0004-0000-0100-000002000000}"/>
    <hyperlink ref="P13" r:id="rId4" display="http://www.bav-astro.de/sfs/BAVM_link.php?BAVMnr=231" xr:uid="{00000000-0004-0000-0100-000003000000}"/>
    <hyperlink ref="P14" r:id="rId5" display="http://www.konkoly.hu/cgi-bin/IBVS?6050" xr:uid="{00000000-0004-0000-0100-000004000000}"/>
    <hyperlink ref="P15" r:id="rId6" display="http://www.konkoly.hu/cgi-bin/IBVS?6042" xr:uid="{00000000-0004-0000-0100-000005000000}"/>
    <hyperlink ref="P16" r:id="rId7" display="http://var.astro.cz/oejv/issues/oejv0160.pdf" xr:uid="{00000000-0004-0000-0100-000006000000}"/>
    <hyperlink ref="P17" r:id="rId8" display="http://www.konkoly.hu/cgi-bin/IBVS?6094" xr:uid="{00000000-0004-0000-0100-000007000000}"/>
    <hyperlink ref="P18" r:id="rId9" display="http://www.konkoly.hu/cgi-bin/IBVS?6093" xr:uid="{00000000-0004-0000-0100-000008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workbookViewId="0">
      <selection activeCell="A48" sqref="A48"/>
    </sheetView>
  </sheetViews>
  <sheetFormatPr defaultRowHeight="12.75" x14ac:dyDescent="0.2"/>
  <cols>
    <col min="1" max="1" width="26" customWidth="1"/>
    <col min="2" max="2" width="13.42578125" customWidth="1"/>
    <col min="14" max="15" width="6.85546875" customWidth="1"/>
    <col min="16" max="17" width="20.85546875" customWidth="1"/>
  </cols>
  <sheetData>
    <row r="1" spans="1:15" x14ac:dyDescent="0.2">
      <c r="A1" t="s">
        <v>177</v>
      </c>
    </row>
    <row r="3" spans="1:15" x14ac:dyDescent="0.2">
      <c r="A3" s="20" t="s">
        <v>178</v>
      </c>
      <c r="B3" s="21">
        <v>3.3334000000000001</v>
      </c>
      <c r="C3" s="22">
        <v>64.164599999999993</v>
      </c>
      <c r="D3" s="23">
        <v>58396.809017916654</v>
      </c>
      <c r="E3" s="23">
        <v>0.43784141052764775</v>
      </c>
      <c r="F3" s="24" t="s">
        <v>37</v>
      </c>
      <c r="G3" s="25">
        <v>10.9</v>
      </c>
      <c r="H3" s="25">
        <v>11.4</v>
      </c>
      <c r="I3" s="26" t="s">
        <v>179</v>
      </c>
      <c r="J3" s="27" t="s">
        <v>180</v>
      </c>
    </row>
    <row r="4" spans="1:15" x14ac:dyDescent="0.2">
      <c r="A4" s="28"/>
      <c r="B4" s="28"/>
      <c r="C4" s="28"/>
      <c r="D4" s="28"/>
      <c r="E4" s="28"/>
      <c r="F4" s="28"/>
      <c r="G4" s="29"/>
      <c r="H4" s="29"/>
      <c r="I4" s="30"/>
      <c r="J4" s="31"/>
    </row>
    <row r="5" spans="1:15" x14ac:dyDescent="0.2">
      <c r="A5" s="28"/>
      <c r="B5" s="28"/>
      <c r="C5" s="28"/>
      <c r="D5" s="28"/>
      <c r="E5" s="28"/>
      <c r="F5" s="28"/>
      <c r="G5" s="29"/>
      <c r="H5" s="29"/>
      <c r="I5" s="30"/>
      <c r="J5" s="31"/>
    </row>
    <row r="6" spans="1:15" x14ac:dyDescent="0.2">
      <c r="A6" s="28"/>
      <c r="B6" s="28"/>
      <c r="C6" s="28"/>
      <c r="D6" s="28"/>
      <c r="E6" s="28"/>
      <c r="F6" s="28"/>
      <c r="G6" s="29"/>
      <c r="H6" s="29"/>
      <c r="I6" s="30"/>
      <c r="J6" s="31"/>
    </row>
    <row r="7" spans="1:15" x14ac:dyDescent="0.2">
      <c r="A7" t="str">
        <f t="shared" ref="A7:A35" si="0">VLOOKUP(J7,N$7:O$21,2,FALSE)</f>
        <v>Khruslov (2006)</v>
      </c>
      <c r="B7">
        <v>51501.718000000001</v>
      </c>
      <c r="C7" s="2" t="s">
        <v>39</v>
      </c>
      <c r="D7" t="s">
        <v>110</v>
      </c>
      <c r="E7" t="s">
        <v>52</v>
      </c>
      <c r="G7" t="s">
        <v>111</v>
      </c>
      <c r="H7" t="s">
        <v>112</v>
      </c>
      <c r="I7" t="s">
        <v>113</v>
      </c>
      <c r="J7">
        <v>1</v>
      </c>
      <c r="N7">
        <v>1</v>
      </c>
      <c r="O7" t="s">
        <v>161</v>
      </c>
    </row>
    <row r="8" spans="1:15" x14ac:dyDescent="0.2">
      <c r="A8" t="str">
        <f t="shared" si="0"/>
        <v>This paper (WASP)</v>
      </c>
      <c r="B8">
        <v>53225.701699999998</v>
      </c>
      <c r="C8" s="2" t="s">
        <v>46</v>
      </c>
      <c r="D8">
        <v>1E-3</v>
      </c>
      <c r="E8" t="s">
        <v>52</v>
      </c>
      <c r="G8" t="s">
        <v>114</v>
      </c>
      <c r="H8" t="s">
        <v>115</v>
      </c>
      <c r="I8">
        <v>2.3999999999999998E-3</v>
      </c>
      <c r="J8">
        <v>2</v>
      </c>
      <c r="N8">
        <v>2</v>
      </c>
      <c r="O8" t="s">
        <v>162</v>
      </c>
    </row>
    <row r="9" spans="1:15" x14ac:dyDescent="0.2">
      <c r="A9" t="str">
        <f t="shared" si="0"/>
        <v>Hubscher &amp; Lehmann (2012)</v>
      </c>
      <c r="B9">
        <v>55609.294600000001</v>
      </c>
      <c r="C9" s="2" t="s">
        <v>46</v>
      </c>
      <c r="D9">
        <v>2.0000000000000001E-4</v>
      </c>
      <c r="E9" t="s">
        <v>54</v>
      </c>
      <c r="G9" t="s">
        <v>116</v>
      </c>
      <c r="H9" t="s">
        <v>117</v>
      </c>
      <c r="I9">
        <v>1.6999999999999999E-3</v>
      </c>
      <c r="J9">
        <v>3</v>
      </c>
      <c r="N9">
        <v>3</v>
      </c>
      <c r="O9" t="s">
        <v>163</v>
      </c>
    </row>
    <row r="10" spans="1:15" x14ac:dyDescent="0.2">
      <c r="A10" t="str">
        <f t="shared" si="0"/>
        <v>Diethelm (2012)</v>
      </c>
      <c r="B10">
        <v>55932.637199999997</v>
      </c>
      <c r="C10" s="2" t="s">
        <v>39</v>
      </c>
      <c r="D10">
        <v>2.9999999999999997E-4</v>
      </c>
      <c r="E10" t="s">
        <v>52</v>
      </c>
      <c r="G10" t="s">
        <v>118</v>
      </c>
      <c r="H10" t="s">
        <v>119</v>
      </c>
      <c r="I10" t="s">
        <v>120</v>
      </c>
      <c r="J10">
        <v>4</v>
      </c>
      <c r="N10">
        <v>4</v>
      </c>
      <c r="O10" t="s">
        <v>164</v>
      </c>
    </row>
    <row r="11" spans="1:15" x14ac:dyDescent="0.2">
      <c r="A11" t="str">
        <f t="shared" si="0"/>
        <v>Hubscher &amp; Lehmann (2013)</v>
      </c>
      <c r="B11">
        <v>56187.4611</v>
      </c>
      <c r="C11" s="2" t="s">
        <v>39</v>
      </c>
      <c r="D11">
        <v>1E-4</v>
      </c>
      <c r="E11" t="s">
        <v>54</v>
      </c>
      <c r="G11" t="s">
        <v>121</v>
      </c>
      <c r="H11" t="s">
        <v>122</v>
      </c>
      <c r="I11" t="s">
        <v>123</v>
      </c>
      <c r="J11">
        <v>5</v>
      </c>
      <c r="N11">
        <v>5</v>
      </c>
      <c r="O11" t="s">
        <v>165</v>
      </c>
    </row>
    <row r="12" spans="1:15" x14ac:dyDescent="0.2">
      <c r="A12" t="str">
        <f t="shared" si="0"/>
        <v>Nelson (2013)</v>
      </c>
      <c r="B12">
        <v>56205.850299999998</v>
      </c>
      <c r="C12" s="2" t="s">
        <v>39</v>
      </c>
      <c r="D12">
        <v>1E-4</v>
      </c>
      <c r="E12" t="s">
        <v>52</v>
      </c>
      <c r="G12" t="s">
        <v>124</v>
      </c>
      <c r="H12" t="s">
        <v>125</v>
      </c>
      <c r="I12" t="s">
        <v>126</v>
      </c>
      <c r="J12">
        <v>6</v>
      </c>
      <c r="N12">
        <v>6</v>
      </c>
      <c r="O12" t="s">
        <v>166</v>
      </c>
    </row>
    <row r="13" spans="1:15" x14ac:dyDescent="0.2">
      <c r="A13" t="str">
        <f t="shared" si="0"/>
        <v>Diethelm (2013)</v>
      </c>
      <c r="B13">
        <v>56227.963499999998</v>
      </c>
      <c r="C13" s="2" t="s">
        <v>46</v>
      </c>
      <c r="D13">
        <v>5.0000000000000001E-4</v>
      </c>
      <c r="E13" t="s">
        <v>52</v>
      </c>
      <c r="G13" t="s">
        <v>127</v>
      </c>
      <c r="H13" t="s">
        <v>128</v>
      </c>
      <c r="I13">
        <v>2E-3</v>
      </c>
      <c r="J13">
        <v>7</v>
      </c>
      <c r="N13">
        <v>7</v>
      </c>
      <c r="O13" t="s">
        <v>167</v>
      </c>
    </row>
    <row r="14" spans="1:15" x14ac:dyDescent="0.2">
      <c r="A14" t="str">
        <f t="shared" si="0"/>
        <v>Hoˇnkov´a et al. (2013)</v>
      </c>
      <c r="B14">
        <v>56246.35</v>
      </c>
      <c r="C14" s="2" t="s">
        <v>46</v>
      </c>
      <c r="D14">
        <v>1E-4</v>
      </c>
      <c r="E14" t="s">
        <v>52</v>
      </c>
      <c r="G14" t="s">
        <v>129</v>
      </c>
      <c r="H14" t="s">
        <v>130</v>
      </c>
      <c r="I14" t="s">
        <v>120</v>
      </c>
      <c r="J14">
        <v>8</v>
      </c>
      <c r="N14">
        <v>8</v>
      </c>
      <c r="O14" t="s">
        <v>168</v>
      </c>
    </row>
    <row r="15" spans="1:15" x14ac:dyDescent="0.2">
      <c r="A15" t="str">
        <f t="shared" si="0"/>
        <v>Corfini et al. (2014)</v>
      </c>
      <c r="B15">
        <v>56371.354099999997</v>
      </c>
      <c r="C15" s="2" t="s">
        <v>39</v>
      </c>
      <c r="D15">
        <v>5.0000000000000001E-4</v>
      </c>
      <c r="E15" t="s">
        <v>52</v>
      </c>
      <c r="G15" t="s">
        <v>131</v>
      </c>
      <c r="H15" t="s">
        <v>115</v>
      </c>
      <c r="I15" t="s">
        <v>132</v>
      </c>
      <c r="J15">
        <v>9</v>
      </c>
      <c r="N15">
        <v>9</v>
      </c>
      <c r="O15" t="s">
        <v>169</v>
      </c>
    </row>
    <row r="16" spans="1:15" x14ac:dyDescent="0.2">
      <c r="A16" t="str">
        <f t="shared" si="0"/>
        <v>Diethelm (2014)</v>
      </c>
      <c r="B16">
        <v>56585.895100000002</v>
      </c>
      <c r="C16" s="2" t="s">
        <v>39</v>
      </c>
      <c r="D16">
        <v>1E-3</v>
      </c>
      <c r="E16" t="s">
        <v>52</v>
      </c>
      <c r="G16" t="s">
        <v>133</v>
      </c>
      <c r="H16" t="s">
        <v>134</v>
      </c>
      <c r="I16" t="s">
        <v>113</v>
      </c>
      <c r="J16">
        <v>10</v>
      </c>
      <c r="N16">
        <v>10</v>
      </c>
      <c r="O16" t="s">
        <v>170</v>
      </c>
    </row>
    <row r="17" spans="1:15" x14ac:dyDescent="0.2">
      <c r="A17" t="str">
        <f t="shared" si="0"/>
        <v>Juryˇsek et al (2017)</v>
      </c>
      <c r="B17">
        <v>57196.467400000001</v>
      </c>
      <c r="C17" s="2" t="s">
        <v>46</v>
      </c>
      <c r="D17">
        <v>5.0000000000000001E-4</v>
      </c>
      <c r="E17" t="s">
        <v>52</v>
      </c>
      <c r="G17" t="s">
        <v>135</v>
      </c>
      <c r="H17" t="s">
        <v>136</v>
      </c>
      <c r="I17">
        <v>6.9999999999999999E-4</v>
      </c>
      <c r="J17">
        <v>11</v>
      </c>
      <c r="N17">
        <v>11</v>
      </c>
      <c r="O17" t="s">
        <v>171</v>
      </c>
    </row>
    <row r="18" spans="1:15" x14ac:dyDescent="0.2">
      <c r="A18" t="str">
        <f t="shared" si="0"/>
        <v>Hubscher (2017)</v>
      </c>
      <c r="B18">
        <v>57270.4614</v>
      </c>
      <c r="C18" s="2" t="s">
        <v>46</v>
      </c>
      <c r="D18">
        <v>1E-4</v>
      </c>
      <c r="E18" t="s">
        <v>54</v>
      </c>
      <c r="G18" t="s">
        <v>137</v>
      </c>
      <c r="H18" t="s">
        <v>138</v>
      </c>
      <c r="I18" t="s">
        <v>139</v>
      </c>
      <c r="J18">
        <v>12</v>
      </c>
      <c r="N18">
        <v>12</v>
      </c>
      <c r="O18" t="s">
        <v>172</v>
      </c>
    </row>
    <row r="19" spans="1:15" x14ac:dyDescent="0.2">
      <c r="A19" t="str">
        <f t="shared" si="0"/>
        <v>Hubscher (2017)</v>
      </c>
      <c r="B19">
        <v>57296.295700000002</v>
      </c>
      <c r="C19" s="2" t="s">
        <v>46</v>
      </c>
      <c r="D19">
        <v>1E-3</v>
      </c>
      <c r="E19" t="s">
        <v>54</v>
      </c>
      <c r="G19" t="s">
        <v>140</v>
      </c>
      <c r="H19" t="s">
        <v>141</v>
      </c>
      <c r="I19">
        <v>1E-3</v>
      </c>
      <c r="J19">
        <v>12</v>
      </c>
      <c r="N19">
        <v>13</v>
      </c>
      <c r="O19" t="s">
        <v>173</v>
      </c>
    </row>
    <row r="20" spans="1:15" x14ac:dyDescent="0.2">
      <c r="A20" t="str">
        <f t="shared" si="0"/>
        <v>Hubscher (2017)</v>
      </c>
      <c r="B20">
        <v>57296.5118</v>
      </c>
      <c r="C20" s="2" t="s">
        <v>39</v>
      </c>
      <c r="D20">
        <v>5.9999999999999995E-4</v>
      </c>
      <c r="E20" t="s">
        <v>54</v>
      </c>
      <c r="G20" t="s">
        <v>142</v>
      </c>
      <c r="H20" t="s">
        <v>143</v>
      </c>
      <c r="I20" t="s">
        <v>144</v>
      </c>
      <c r="J20">
        <v>12</v>
      </c>
      <c r="N20">
        <v>14</v>
      </c>
      <c r="O20" t="s">
        <v>174</v>
      </c>
    </row>
    <row r="21" spans="1:15" x14ac:dyDescent="0.2">
      <c r="A21" t="str">
        <f t="shared" si="0"/>
        <v>Hubscher (2017)</v>
      </c>
      <c r="B21">
        <v>57298.483200000002</v>
      </c>
      <c r="C21" s="2" t="s">
        <v>46</v>
      </c>
      <c r="D21">
        <v>4.1000000000000003E-3</v>
      </c>
      <c r="E21" t="s">
        <v>54</v>
      </c>
      <c r="G21" t="s">
        <v>145</v>
      </c>
      <c r="H21" t="s">
        <v>146</v>
      </c>
      <c r="I21" t="s">
        <v>147</v>
      </c>
      <c r="J21">
        <v>12</v>
      </c>
      <c r="N21">
        <v>15</v>
      </c>
      <c r="O21" t="s">
        <v>175</v>
      </c>
    </row>
    <row r="22" spans="1:15" x14ac:dyDescent="0.2">
      <c r="A22" t="str">
        <f t="shared" si="0"/>
        <v>Hubscher (2017)</v>
      </c>
      <c r="B22">
        <v>57327.380400000002</v>
      </c>
      <c r="C22" s="2" t="s">
        <v>46</v>
      </c>
      <c r="D22">
        <v>2.9999999999999997E-4</v>
      </c>
      <c r="E22" t="s">
        <v>54</v>
      </c>
      <c r="G22" t="s">
        <v>148</v>
      </c>
      <c r="H22" t="s">
        <v>149</v>
      </c>
      <c r="I22" t="s">
        <v>150</v>
      </c>
      <c r="J22">
        <v>12</v>
      </c>
    </row>
    <row r="23" spans="1:15" x14ac:dyDescent="0.2">
      <c r="A23" t="str">
        <f t="shared" si="0"/>
        <v>Juryˇsek et al (2017)</v>
      </c>
      <c r="B23">
        <v>57595.556499999999</v>
      </c>
      <c r="C23" s="2" t="s">
        <v>39</v>
      </c>
      <c r="D23">
        <v>2.0000000000000001E-4</v>
      </c>
      <c r="E23" t="s">
        <v>52</v>
      </c>
      <c r="G23" t="s">
        <v>151</v>
      </c>
      <c r="H23" t="s">
        <v>152</v>
      </c>
      <c r="I23" t="s">
        <v>143</v>
      </c>
      <c r="J23">
        <v>11</v>
      </c>
    </row>
    <row r="24" spans="1:15" x14ac:dyDescent="0.2">
      <c r="A24" t="str">
        <f t="shared" si="0"/>
        <v>Nelson (2018)</v>
      </c>
      <c r="B24">
        <v>58090.760199999997</v>
      </c>
      <c r="C24" s="2" t="s">
        <v>39</v>
      </c>
      <c r="D24">
        <v>2.0000000000000001E-4</v>
      </c>
      <c r="E24" t="s">
        <v>52</v>
      </c>
      <c r="G24" t="s">
        <v>153</v>
      </c>
      <c r="H24">
        <v>3.0999999999999999E-3</v>
      </c>
      <c r="I24">
        <v>2.0000000000000001E-4</v>
      </c>
      <c r="J24">
        <v>13</v>
      </c>
    </row>
    <row r="25" spans="1:15" x14ac:dyDescent="0.2">
      <c r="A25" t="str">
        <f t="shared" si="0"/>
        <v>http://var2.astro.cz/brno/protokoly.php</v>
      </c>
      <c r="B25">
        <v>58117.472900000001</v>
      </c>
      <c r="C25" s="2" t="s">
        <v>39</v>
      </c>
      <c r="D25">
        <v>2.0000000000000001E-4</v>
      </c>
      <c r="E25" t="s">
        <v>52</v>
      </c>
      <c r="G25" t="s">
        <v>154</v>
      </c>
      <c r="H25">
        <v>7.6E-3</v>
      </c>
      <c r="I25">
        <v>4.4000000000000003E-3</v>
      </c>
      <c r="J25">
        <v>14</v>
      </c>
    </row>
    <row r="26" spans="1:15" x14ac:dyDescent="0.2">
      <c r="A26" t="str">
        <f t="shared" si="0"/>
        <v>http://var2.astro.cz/brno/protokoly.php</v>
      </c>
      <c r="B26">
        <v>58136.515099999997</v>
      </c>
      <c r="C26" s="2" t="s">
        <v>46</v>
      </c>
      <c r="D26">
        <v>2.0000000000000001E-4</v>
      </c>
      <c r="E26" t="s">
        <v>52</v>
      </c>
      <c r="G26" t="s">
        <v>155</v>
      </c>
      <c r="H26">
        <v>3.8E-3</v>
      </c>
      <c r="I26">
        <v>5.0000000000000001E-4</v>
      </c>
      <c r="J26">
        <v>14</v>
      </c>
    </row>
    <row r="27" spans="1:15" x14ac:dyDescent="0.2">
      <c r="A27" t="str">
        <f t="shared" si="0"/>
        <v>http://var2.astro.cz/brno/protokoly.php</v>
      </c>
      <c r="B27">
        <v>58465.553800000002</v>
      </c>
      <c r="C27" s="2" t="s">
        <v>39</v>
      </c>
      <c r="D27">
        <v>2.0000000000000001E-4</v>
      </c>
      <c r="E27" t="s">
        <v>52</v>
      </c>
      <c r="G27" t="s">
        <v>156</v>
      </c>
      <c r="H27">
        <v>5.5999999999999999E-3</v>
      </c>
      <c r="I27" t="s">
        <v>123</v>
      </c>
      <c r="J27">
        <v>14</v>
      </c>
    </row>
    <row r="28" spans="1:15" x14ac:dyDescent="0.2">
      <c r="A28" t="str">
        <f t="shared" si="0"/>
        <v>This paper</v>
      </c>
      <c r="B28">
        <v>58477.3727</v>
      </c>
      <c r="C28" s="2" t="s">
        <v>39</v>
      </c>
      <c r="D28">
        <v>2.3E-3</v>
      </c>
      <c r="E28" t="s">
        <v>52</v>
      </c>
      <c r="G28" t="s">
        <v>157</v>
      </c>
      <c r="H28">
        <v>2.8E-3</v>
      </c>
      <c r="I28" t="s">
        <v>158</v>
      </c>
      <c r="J28">
        <v>15</v>
      </c>
    </row>
    <row r="29" spans="1:15" x14ac:dyDescent="0.2">
      <c r="A29" t="str">
        <f t="shared" si="0"/>
        <v>This paper</v>
      </c>
      <c r="B29">
        <v>58478.252399999998</v>
      </c>
      <c r="C29" s="2" t="s">
        <v>39</v>
      </c>
      <c r="D29">
        <v>2.3E-3</v>
      </c>
      <c r="E29" t="s">
        <v>52</v>
      </c>
      <c r="G29" t="s">
        <v>159</v>
      </c>
      <c r="H29">
        <v>6.7999999999999996E-3</v>
      </c>
      <c r="I29">
        <v>1.1000000000000001E-3</v>
      </c>
      <c r="J29">
        <v>15</v>
      </c>
    </row>
    <row r="30" spans="1:15" x14ac:dyDescent="0.2">
      <c r="A30" t="str">
        <f t="shared" si="0"/>
        <v>This paper</v>
      </c>
      <c r="B30">
        <v>58479.128100000002</v>
      </c>
      <c r="C30" s="2" t="s">
        <v>39</v>
      </c>
      <c r="D30">
        <v>2.9999999999999997E-4</v>
      </c>
      <c r="E30" t="s">
        <v>52</v>
      </c>
      <c r="G30">
        <v>0</v>
      </c>
      <c r="H30">
        <v>6.7999999999999996E-3</v>
      </c>
      <c r="I30">
        <v>1E-3</v>
      </c>
      <c r="J30">
        <v>15</v>
      </c>
    </row>
    <row r="31" spans="1:15" x14ac:dyDescent="0.2">
      <c r="A31" t="str">
        <f t="shared" si="0"/>
        <v>This paper</v>
      </c>
      <c r="B31">
        <v>58479.346299999997</v>
      </c>
      <c r="C31" s="2" t="s">
        <v>46</v>
      </c>
      <c r="D31">
        <v>2.9999999999999997E-4</v>
      </c>
      <c r="E31" t="s">
        <v>52</v>
      </c>
      <c r="G31">
        <v>0.5</v>
      </c>
      <c r="H31">
        <v>6.1000000000000004E-3</v>
      </c>
      <c r="I31">
        <v>2.9999999999999997E-4</v>
      </c>
      <c r="J31">
        <v>15</v>
      </c>
    </row>
    <row r="32" spans="1:15" x14ac:dyDescent="0.2">
      <c r="A32" t="str">
        <f t="shared" si="0"/>
        <v>http://var2.astro.cz/brno/protokoly.php</v>
      </c>
      <c r="B32">
        <v>58534.295400000003</v>
      </c>
      <c r="C32" s="2" t="s">
        <v>39</v>
      </c>
      <c r="D32">
        <v>2.9999999999999997E-4</v>
      </c>
      <c r="E32" t="s">
        <v>52</v>
      </c>
      <c r="G32">
        <v>126</v>
      </c>
      <c r="H32">
        <v>4.3E-3</v>
      </c>
      <c r="I32" t="s">
        <v>160</v>
      </c>
      <c r="J32">
        <v>14</v>
      </c>
    </row>
    <row r="33" spans="1:10" x14ac:dyDescent="0.2">
      <c r="A33" t="str">
        <f t="shared" si="0"/>
        <v>http://var2.astro.cz/brno/protokoly.php</v>
      </c>
      <c r="B33">
        <v>58576.327799999999</v>
      </c>
      <c r="C33" s="2" t="s">
        <v>39</v>
      </c>
      <c r="D33">
        <v>4.0000000000000002E-4</v>
      </c>
      <c r="E33" t="s">
        <v>52</v>
      </c>
      <c r="G33">
        <v>222</v>
      </c>
      <c r="H33">
        <v>6.0000000000000001E-3</v>
      </c>
      <c r="I33" t="s">
        <v>139</v>
      </c>
      <c r="J33">
        <v>14</v>
      </c>
    </row>
    <row r="34" spans="1:10" x14ac:dyDescent="0.2">
      <c r="A34" t="str">
        <f t="shared" si="0"/>
        <v>This paper</v>
      </c>
      <c r="B34">
        <v>58789.120699999999</v>
      </c>
      <c r="C34" s="2" t="s">
        <v>39</v>
      </c>
      <c r="D34">
        <v>1E-4</v>
      </c>
      <c r="E34" t="s">
        <v>52</v>
      </c>
      <c r="G34">
        <v>708</v>
      </c>
      <c r="H34">
        <v>8.6E-3</v>
      </c>
      <c r="I34" t="s">
        <v>132</v>
      </c>
      <c r="J34">
        <v>15</v>
      </c>
    </row>
    <row r="35" spans="1:10" x14ac:dyDescent="0.2">
      <c r="A35" t="str">
        <f t="shared" si="0"/>
        <v>http://var2.astro.cz/brno/protokoly.php</v>
      </c>
      <c r="B35">
        <v>58821.304300000003</v>
      </c>
      <c r="C35" s="2" t="s">
        <v>46</v>
      </c>
      <c r="D35">
        <v>2.0000000000000001E-4</v>
      </c>
      <c r="E35" t="s">
        <v>52</v>
      </c>
      <c r="G35">
        <v>781.5</v>
      </c>
      <c r="H35">
        <v>1.0999999999999999E-2</v>
      </c>
      <c r="I35">
        <v>2.3999999999999998E-3</v>
      </c>
      <c r="J35">
        <v>14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2024-01-04T06:25:06Z</dcterms:modified>
</cp:coreProperties>
</file>