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DB0B87E1-6645-453A-ACD3-86CFE50D692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3" r:id="rId2"/>
  </sheets>
  <calcPr calcId="181029"/>
</workbook>
</file>

<file path=xl/calcChain.xml><?xml version="1.0" encoding="utf-8"?>
<calcChain xmlns="http://schemas.openxmlformats.org/spreadsheetml/2006/main">
  <c r="D9" i="1" l="1"/>
  <c r="C9" i="1"/>
  <c r="Q62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5" i="1"/>
  <c r="Q56" i="1"/>
  <c r="Q57" i="1"/>
  <c r="Q59" i="1"/>
  <c r="Q60" i="1"/>
  <c r="G13" i="3"/>
  <c r="C13" i="3"/>
  <c r="G50" i="3"/>
  <c r="C50" i="3"/>
  <c r="G49" i="3"/>
  <c r="C49" i="3"/>
  <c r="G12" i="3"/>
  <c r="C12" i="3"/>
  <c r="G48" i="3"/>
  <c r="C48" i="3"/>
  <c r="G47" i="3"/>
  <c r="C47" i="3"/>
  <c r="G46" i="3"/>
  <c r="C46" i="3"/>
  <c r="G11" i="3"/>
  <c r="C11" i="3"/>
  <c r="G45" i="3"/>
  <c r="C45" i="3"/>
  <c r="G44" i="3"/>
  <c r="C44" i="3"/>
  <c r="G43" i="3"/>
  <c r="C43" i="3"/>
  <c r="G42" i="3"/>
  <c r="C42" i="3"/>
  <c r="G41" i="3"/>
  <c r="C41" i="3"/>
  <c r="G40" i="3"/>
  <c r="C40" i="3"/>
  <c r="G39" i="3"/>
  <c r="C39" i="3"/>
  <c r="G38" i="3"/>
  <c r="C38" i="3"/>
  <c r="G37" i="3"/>
  <c r="C37" i="3"/>
  <c r="G36" i="3"/>
  <c r="C36" i="3"/>
  <c r="G35" i="3"/>
  <c r="C35" i="3"/>
  <c r="G34" i="3"/>
  <c r="C34" i="3"/>
  <c r="G33" i="3"/>
  <c r="C33" i="3"/>
  <c r="G32" i="3"/>
  <c r="C32" i="3"/>
  <c r="G31" i="3"/>
  <c r="C31" i="3"/>
  <c r="G30" i="3"/>
  <c r="C30" i="3"/>
  <c r="G29" i="3"/>
  <c r="C29" i="3"/>
  <c r="G28" i="3"/>
  <c r="C28" i="3"/>
  <c r="G27" i="3"/>
  <c r="C27" i="3"/>
  <c r="G26" i="3"/>
  <c r="C26" i="3"/>
  <c r="G25" i="3"/>
  <c r="C25" i="3"/>
  <c r="G24" i="3"/>
  <c r="C24" i="3"/>
  <c r="G23" i="3"/>
  <c r="C23" i="3"/>
  <c r="G22" i="3"/>
  <c r="C22" i="3"/>
  <c r="G21" i="3"/>
  <c r="C21" i="3"/>
  <c r="G20" i="3"/>
  <c r="C20" i="3"/>
  <c r="G19" i="3"/>
  <c r="C19" i="3"/>
  <c r="G18" i="3"/>
  <c r="C18" i="3"/>
  <c r="G17" i="3"/>
  <c r="C17" i="3"/>
  <c r="G16" i="3"/>
  <c r="C16" i="3"/>
  <c r="G15" i="3"/>
  <c r="C15" i="3"/>
  <c r="G14" i="3"/>
  <c r="C14" i="3"/>
  <c r="H13" i="3"/>
  <c r="D13" i="3"/>
  <c r="B13" i="3"/>
  <c r="A13" i="3"/>
  <c r="H50" i="3"/>
  <c r="B50" i="3"/>
  <c r="D50" i="3"/>
  <c r="A50" i="3"/>
  <c r="H49" i="3"/>
  <c r="D49" i="3"/>
  <c r="B49" i="3"/>
  <c r="A49" i="3"/>
  <c r="H12" i="3"/>
  <c r="B12" i="3"/>
  <c r="D12" i="3"/>
  <c r="A12" i="3"/>
  <c r="H48" i="3"/>
  <c r="D48" i="3"/>
  <c r="B48" i="3"/>
  <c r="A48" i="3"/>
  <c r="H47" i="3"/>
  <c r="B47" i="3"/>
  <c r="D47" i="3"/>
  <c r="A47" i="3"/>
  <c r="H46" i="3"/>
  <c r="D46" i="3"/>
  <c r="B46" i="3"/>
  <c r="A46" i="3"/>
  <c r="H11" i="3"/>
  <c r="B11" i="3"/>
  <c r="D11" i="3"/>
  <c r="A11" i="3"/>
  <c r="H45" i="3"/>
  <c r="D45" i="3"/>
  <c r="B45" i="3"/>
  <c r="A45" i="3"/>
  <c r="H44" i="3"/>
  <c r="B44" i="3"/>
  <c r="D44" i="3"/>
  <c r="A44" i="3"/>
  <c r="H43" i="3"/>
  <c r="D43" i="3"/>
  <c r="B43" i="3"/>
  <c r="A43" i="3"/>
  <c r="H42" i="3"/>
  <c r="B42" i="3"/>
  <c r="D42" i="3"/>
  <c r="A42" i="3"/>
  <c r="H41" i="3"/>
  <c r="D41" i="3"/>
  <c r="B41" i="3"/>
  <c r="A41" i="3"/>
  <c r="H40" i="3"/>
  <c r="B40" i="3"/>
  <c r="D40" i="3"/>
  <c r="A40" i="3"/>
  <c r="H39" i="3"/>
  <c r="D39" i="3"/>
  <c r="B39" i="3"/>
  <c r="A39" i="3"/>
  <c r="H38" i="3"/>
  <c r="B38" i="3"/>
  <c r="D38" i="3"/>
  <c r="A38" i="3"/>
  <c r="H37" i="3"/>
  <c r="D37" i="3"/>
  <c r="B37" i="3"/>
  <c r="A37" i="3"/>
  <c r="H36" i="3"/>
  <c r="B36" i="3"/>
  <c r="D36" i="3"/>
  <c r="A36" i="3"/>
  <c r="H35" i="3"/>
  <c r="D35" i="3"/>
  <c r="B35" i="3"/>
  <c r="A35" i="3"/>
  <c r="H34" i="3"/>
  <c r="B34" i="3"/>
  <c r="D34" i="3"/>
  <c r="A34" i="3"/>
  <c r="H33" i="3"/>
  <c r="D33" i="3"/>
  <c r="B33" i="3"/>
  <c r="A33" i="3"/>
  <c r="H32" i="3"/>
  <c r="B32" i="3"/>
  <c r="D32" i="3"/>
  <c r="A32" i="3"/>
  <c r="H31" i="3"/>
  <c r="D31" i="3"/>
  <c r="B31" i="3"/>
  <c r="A31" i="3"/>
  <c r="H30" i="3"/>
  <c r="B30" i="3"/>
  <c r="D30" i="3"/>
  <c r="A30" i="3"/>
  <c r="H29" i="3"/>
  <c r="D29" i="3"/>
  <c r="B29" i="3"/>
  <c r="A29" i="3"/>
  <c r="H28" i="3"/>
  <c r="B28" i="3"/>
  <c r="D28" i="3"/>
  <c r="A28" i="3"/>
  <c r="H27" i="3"/>
  <c r="D27" i="3"/>
  <c r="B27" i="3"/>
  <c r="A27" i="3"/>
  <c r="H26" i="3"/>
  <c r="B26" i="3"/>
  <c r="D26" i="3"/>
  <c r="A26" i="3"/>
  <c r="H25" i="3"/>
  <c r="D25" i="3"/>
  <c r="B25" i="3"/>
  <c r="A25" i="3"/>
  <c r="H24" i="3"/>
  <c r="B24" i="3"/>
  <c r="D24" i="3"/>
  <c r="A24" i="3"/>
  <c r="H23" i="3"/>
  <c r="D23" i="3"/>
  <c r="B23" i="3"/>
  <c r="A23" i="3"/>
  <c r="H22" i="3"/>
  <c r="B22" i="3"/>
  <c r="D22" i="3"/>
  <c r="A22" i="3"/>
  <c r="H21" i="3"/>
  <c r="D21" i="3"/>
  <c r="B21" i="3"/>
  <c r="A21" i="3"/>
  <c r="H20" i="3"/>
  <c r="B20" i="3"/>
  <c r="D20" i="3"/>
  <c r="A20" i="3"/>
  <c r="H19" i="3"/>
  <c r="D19" i="3"/>
  <c r="B19" i="3"/>
  <c r="A19" i="3"/>
  <c r="H18" i="3"/>
  <c r="B18" i="3"/>
  <c r="D18" i="3"/>
  <c r="A18" i="3"/>
  <c r="H17" i="3"/>
  <c r="D17" i="3"/>
  <c r="B17" i="3"/>
  <c r="A17" i="3"/>
  <c r="H16" i="3"/>
  <c r="B16" i="3"/>
  <c r="D16" i="3"/>
  <c r="A16" i="3"/>
  <c r="H15" i="3"/>
  <c r="D15" i="3"/>
  <c r="B15" i="3"/>
  <c r="A15" i="3"/>
  <c r="H14" i="3"/>
  <c r="B14" i="3"/>
  <c r="D14" i="3"/>
  <c r="A14" i="3"/>
  <c r="Q61" i="1"/>
  <c r="F16" i="1"/>
  <c r="F17" i="1" s="1"/>
  <c r="C17" i="1"/>
  <c r="Q54" i="1"/>
  <c r="Q58" i="1"/>
  <c r="C8" i="1"/>
  <c r="C7" i="1"/>
  <c r="E62" i="1"/>
  <c r="F62" i="1"/>
  <c r="Q53" i="1"/>
  <c r="E13" i="3"/>
  <c r="E19" i="3"/>
  <c r="E44" i="3"/>
  <c r="E21" i="3"/>
  <c r="E50" i="3"/>
  <c r="E17" i="3"/>
  <c r="E32" i="3"/>
  <c r="E29" i="3"/>
  <c r="E60" i="1"/>
  <c r="F60" i="1"/>
  <c r="E49" i="1"/>
  <c r="F49" i="1"/>
  <c r="G49" i="1"/>
  <c r="I49" i="1"/>
  <c r="G43" i="1"/>
  <c r="I43" i="1"/>
  <c r="E41" i="1"/>
  <c r="F41" i="1"/>
  <c r="G35" i="1"/>
  <c r="I35" i="1"/>
  <c r="E33" i="1"/>
  <c r="F33" i="1"/>
  <c r="E25" i="1"/>
  <c r="F25" i="1"/>
  <c r="G59" i="1"/>
  <c r="I59" i="1"/>
  <c r="E56" i="1"/>
  <c r="F56" i="1"/>
  <c r="G56" i="1"/>
  <c r="I56" i="1"/>
  <c r="G48" i="1"/>
  <c r="I48" i="1"/>
  <c r="E46" i="1"/>
  <c r="G40" i="1"/>
  <c r="I40" i="1"/>
  <c r="E38" i="1"/>
  <c r="E30" i="1"/>
  <c r="G24" i="1"/>
  <c r="I24" i="1"/>
  <c r="E22" i="1"/>
  <c r="G61" i="1"/>
  <c r="I61" i="1"/>
  <c r="E54" i="1"/>
  <c r="E51" i="1"/>
  <c r="F51" i="1"/>
  <c r="G51" i="1"/>
  <c r="I51" i="1"/>
  <c r="E43" i="1"/>
  <c r="F43" i="1"/>
  <c r="E35" i="1"/>
  <c r="F35" i="1"/>
  <c r="E27" i="1"/>
  <c r="F27" i="1"/>
  <c r="G27" i="1"/>
  <c r="I27" i="1"/>
  <c r="G53" i="1"/>
  <c r="I53" i="1"/>
  <c r="E59" i="1"/>
  <c r="F59" i="1"/>
  <c r="E48" i="1"/>
  <c r="F48" i="1"/>
  <c r="G42" i="1"/>
  <c r="I42" i="1"/>
  <c r="E40" i="1"/>
  <c r="F40" i="1"/>
  <c r="E32" i="1"/>
  <c r="F32" i="1"/>
  <c r="G32" i="1"/>
  <c r="I32" i="1"/>
  <c r="G26" i="1"/>
  <c r="I26" i="1"/>
  <c r="E24" i="1"/>
  <c r="F24" i="1"/>
  <c r="E61" i="1"/>
  <c r="F61" i="1"/>
  <c r="G57" i="1"/>
  <c r="I57" i="1"/>
  <c r="E55" i="1"/>
  <c r="E45" i="1"/>
  <c r="G39" i="1"/>
  <c r="I39" i="1"/>
  <c r="E37" i="1"/>
  <c r="E29" i="1"/>
  <c r="G23" i="1"/>
  <c r="I23" i="1"/>
  <c r="G58" i="1"/>
  <c r="J58" i="1"/>
  <c r="E53" i="1"/>
  <c r="F53" i="1"/>
  <c r="G52" i="1"/>
  <c r="I52" i="1"/>
  <c r="E50" i="1"/>
  <c r="F50" i="1"/>
  <c r="G50" i="1"/>
  <c r="I50" i="1"/>
  <c r="E42" i="1"/>
  <c r="F42" i="1"/>
  <c r="E34" i="1"/>
  <c r="F34" i="1"/>
  <c r="G34" i="1"/>
  <c r="I34" i="1"/>
  <c r="G28" i="1"/>
  <c r="I28" i="1"/>
  <c r="E26" i="1"/>
  <c r="F26" i="1"/>
  <c r="E21" i="1"/>
  <c r="G62" i="1"/>
  <c r="K62" i="1"/>
  <c r="G60" i="1"/>
  <c r="I60" i="1"/>
  <c r="E57" i="1"/>
  <c r="F57" i="1"/>
  <c r="E47" i="1"/>
  <c r="F47" i="1"/>
  <c r="G47" i="1"/>
  <c r="I47" i="1"/>
  <c r="G41" i="1"/>
  <c r="I41" i="1"/>
  <c r="E39" i="1"/>
  <c r="F39" i="1"/>
  <c r="G33" i="1"/>
  <c r="I33" i="1"/>
  <c r="E31" i="1"/>
  <c r="F31" i="1"/>
  <c r="G31" i="1"/>
  <c r="I31" i="1"/>
  <c r="G25" i="1"/>
  <c r="I25" i="1"/>
  <c r="E23" i="1"/>
  <c r="F23" i="1"/>
  <c r="E58" i="1"/>
  <c r="F58" i="1"/>
  <c r="E52" i="1"/>
  <c r="F52" i="1"/>
  <c r="E44" i="1"/>
  <c r="F44" i="1"/>
  <c r="G44" i="1"/>
  <c r="I44" i="1"/>
  <c r="E36" i="1"/>
  <c r="F36" i="1"/>
  <c r="G36" i="1"/>
  <c r="I36" i="1"/>
  <c r="E28" i="1"/>
  <c r="F28" i="1"/>
  <c r="E38" i="3"/>
  <c r="F45" i="1"/>
  <c r="G45" i="1"/>
  <c r="I45" i="1"/>
  <c r="E43" i="3"/>
  <c r="E27" i="3"/>
  <c r="E34" i="3"/>
  <c r="E16" i="3"/>
  <c r="E33" i="3"/>
  <c r="E48" i="3"/>
  <c r="E11" i="3"/>
  <c r="F54" i="1"/>
  <c r="G54" i="1"/>
  <c r="I54" i="1"/>
  <c r="E28" i="3"/>
  <c r="E41" i="3"/>
  <c r="E12" i="3"/>
  <c r="E35" i="3"/>
  <c r="F46" i="1"/>
  <c r="G46" i="1"/>
  <c r="I46" i="1"/>
  <c r="E39" i="3"/>
  <c r="E15" i="3"/>
  <c r="F22" i="1"/>
  <c r="G22" i="1"/>
  <c r="I22" i="1"/>
  <c r="E22" i="3"/>
  <c r="F29" i="1"/>
  <c r="G29" i="1"/>
  <c r="I29" i="1"/>
  <c r="F30" i="1"/>
  <c r="G30" i="1"/>
  <c r="I30" i="1"/>
  <c r="E23" i="3"/>
  <c r="E18" i="3"/>
  <c r="E49" i="3"/>
  <c r="E45" i="3"/>
  <c r="E24" i="3"/>
  <c r="E40" i="3"/>
  <c r="E25" i="3"/>
  <c r="E20" i="3"/>
  <c r="F21" i="1"/>
  <c r="G21" i="1"/>
  <c r="E14" i="3"/>
  <c r="E46" i="3"/>
  <c r="F55" i="1"/>
  <c r="G55" i="1"/>
  <c r="I55" i="1"/>
  <c r="E30" i="3"/>
  <c r="F37" i="1"/>
  <c r="G37" i="1"/>
  <c r="I37" i="1"/>
  <c r="E31" i="3"/>
  <c r="F38" i="1"/>
  <c r="G38" i="1"/>
  <c r="I38" i="1"/>
  <c r="E42" i="3"/>
  <c r="E36" i="3"/>
  <c r="E47" i="3"/>
  <c r="E37" i="3"/>
  <c r="E26" i="3"/>
  <c r="I21" i="1"/>
  <c r="C12" i="1"/>
  <c r="C11" i="1"/>
  <c r="O30" i="1" l="1"/>
  <c r="O49" i="1"/>
  <c r="O39" i="1"/>
  <c r="O61" i="1"/>
  <c r="O32" i="1"/>
  <c r="O38" i="1"/>
  <c r="O47" i="1"/>
  <c r="O21" i="1"/>
  <c r="O40" i="1"/>
  <c r="O46" i="1"/>
  <c r="O48" i="1"/>
  <c r="O60" i="1"/>
  <c r="O29" i="1"/>
  <c r="O28" i="1"/>
  <c r="O27" i="1"/>
  <c r="O56" i="1"/>
  <c r="O36" i="1"/>
  <c r="O58" i="1"/>
  <c r="O37" i="1"/>
  <c r="O59" i="1"/>
  <c r="O54" i="1"/>
  <c r="O23" i="1"/>
  <c r="O35" i="1"/>
  <c r="C15" i="1"/>
  <c r="O44" i="1"/>
  <c r="O26" i="1"/>
  <c r="O45" i="1"/>
  <c r="O33" i="1"/>
  <c r="O53" i="1"/>
  <c r="O41" i="1"/>
  <c r="O50" i="1"/>
  <c r="O57" i="1"/>
  <c r="O43" i="1"/>
  <c r="O25" i="1"/>
  <c r="O52" i="1"/>
  <c r="O34" i="1"/>
  <c r="O55" i="1"/>
  <c r="O51" i="1"/>
  <c r="O42" i="1"/>
  <c r="O22" i="1"/>
  <c r="O31" i="1"/>
  <c r="O24" i="1"/>
  <c r="O62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<sst xmlns="http://schemas.openxmlformats.org/spreadsheetml/2006/main" count="458" uniqueCount="202">
  <si>
    <t>IBVS 6196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</si>
  <si>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</si>
  <si>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</si>
  <si>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</si>
  <si>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</si>
  <si>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</si>
  <si>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</si>
  <si>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</si>
  <si>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</si>
  <si>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</si>
  <si>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</si>
  <si>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</si>
  <si>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</si>
  <si>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</si>
  <si>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</si>
  <si>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</si>
  <si>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</si>
  <si>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</si>
  <si>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</si>
  <si>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</si>
  <si>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</si>
  <si>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</si>
  <si>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</si>
  <si>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</si>
  <si>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</si>
  <si>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</si>
  <si>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</si>
  <si>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</si>
  <si>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</si>
  <si>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IBVS 0035</t>
  </si>
  <si>
    <t>IBVS 5296</t>
  </si>
  <si>
    <t># of data points:</t>
  </si>
  <si>
    <t>SS Cam / GSC 04372-00937</t>
  </si>
  <si>
    <t xml:space="preserve">EA/SD/RS  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</si>
  <si>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</si>
  <si>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</si>
  <si>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</si>
  <si>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</si>
  <si>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</si>
  <si>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</si>
  <si>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Add cycle</t>
  </si>
  <si>
    <t>Old Cycle</t>
  </si>
  <si>
    <t>OEJV 0001</t>
  </si>
  <si>
    <t>I</t>
  </si>
  <si>
    <t>vis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</si>
  <si>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</si>
  <si>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</si>
  <si>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</si>
  <si>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</si>
  <si>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</si>
  <si>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</si>
  <si>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</si>
  <si>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</si>
  <si>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</si>
  <si>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</si>
  <si>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2415120.679 </t>
  </si>
  <si>
    <t> 11.04.1900 04:17 </t>
  </si>
  <si>
    <t> -5.521 </t>
  </si>
  <si>
    <t>P </t>
  </si>
  <si>
    <t> R.J.McDiarmid </t>
  </si>
  <si>
    <t> CPRI 7.50 </t>
  </si>
  <si>
    <t>2415318.538 </t>
  </si>
  <si>
    <t> 26.10.1900 00:54 </t>
  </si>
  <si>
    <t> -5.407 </t>
  </si>
  <si>
    <t>2416235.553 </t>
  </si>
  <si>
    <t> 01.05.1903 01:16 </t>
  </si>
  <si>
    <t> -4.771 </t>
  </si>
  <si>
    <t>2416471.724 </t>
  </si>
  <si>
    <t> 23.12.1903 05:22 </t>
  </si>
  <si>
    <t> -4.929 </t>
  </si>
  <si>
    <t>2416775.743 </t>
  </si>
  <si>
    <t> 22.10.1904 05:49 </t>
  </si>
  <si>
    <t> -4.762 </t>
  </si>
  <si>
    <t>2416804.729 </t>
  </si>
  <si>
    <t> 20.11.1904 05:29 </t>
  </si>
  <si>
    <t> -4.714 </t>
  </si>
  <si>
    <t>2418652.30 </t>
  </si>
  <si>
    <t> 11.12.1909 19:12 </t>
  </si>
  <si>
    <t> -4.37 </t>
  </si>
  <si>
    <t>V </t>
  </si>
  <si>
    <t> S.Enebo </t>
  </si>
  <si>
    <t> AN 188.148 </t>
  </si>
  <si>
    <t>2418980.33 </t>
  </si>
  <si>
    <t> 04.11.1910 19:55 </t>
  </si>
  <si>
    <t> -4.31 </t>
  </si>
  <si>
    <t>2419009.27 </t>
  </si>
  <si>
    <t> 03.12.1910 18:28 </t>
  </si>
  <si>
    <t>2419038.25 </t>
  </si>
  <si>
    <t> 01.01.1911 18:00 </t>
  </si>
  <si>
    <t> -4.26 </t>
  </si>
  <si>
    <t>2419120.37 </t>
  </si>
  <si>
    <t> 24.03.1911 20:52 </t>
  </si>
  <si>
    <t> -4.14 </t>
  </si>
  <si>
    <t>2419125.33 </t>
  </si>
  <si>
    <t> 29.03.1911 19:55 </t>
  </si>
  <si>
    <t> -4.00 </t>
  </si>
  <si>
    <t>2419308.40 </t>
  </si>
  <si>
    <t> 28.09.1911 21:36 </t>
  </si>
  <si>
    <t> -4.20 </t>
  </si>
  <si>
    <t> ENEB 9 </t>
  </si>
  <si>
    <t>2419342.35 </t>
  </si>
  <si>
    <t> 01.11.1911 20:24 </t>
  </si>
  <si>
    <t> -4.02 </t>
  </si>
  <si>
    <t>2419419.26 </t>
  </si>
  <si>
    <t> 17.01.1912 18:14 </t>
  </si>
  <si>
    <t> -4.28 </t>
  </si>
  <si>
    <t>2419424.25 </t>
  </si>
  <si>
    <t> 22.01.1912 18:00 </t>
  </si>
  <si>
    <t> -4.11 </t>
  </si>
  <si>
    <t>2419723.45 </t>
  </si>
  <si>
    <t> 16.11.1912 22:48 </t>
  </si>
  <si>
    <t> -3.94 </t>
  </si>
  <si>
    <t>2419858.425 </t>
  </si>
  <si>
    <t> 31.03.1913 22:12 </t>
  </si>
  <si>
    <t> -4.007 </t>
  </si>
  <si>
    <t>2419897.024 </t>
  </si>
  <si>
    <t> 09.05.1913 12:34 </t>
  </si>
  <si>
    <t> -3.993 </t>
  </si>
  <si>
    <t>2420215.436 </t>
  </si>
  <si>
    <t> 23.03.1914 22:27 </t>
  </si>
  <si>
    <t> -3.902 </t>
  </si>
  <si>
    <t>2420596.561 </t>
  </si>
  <si>
    <t> 09.04.1915 01:27 </t>
  </si>
  <si>
    <t> -3.798 </t>
  </si>
  <si>
    <t>2420601.387 </t>
  </si>
  <si>
    <t> 13.04.1915 21:17 </t>
  </si>
  <si>
    <t> -3.795 </t>
  </si>
  <si>
    <t>2420832.951 </t>
  </si>
  <si>
    <t> 01.12.1915 10:49 </t>
  </si>
  <si>
    <t> -3.737 </t>
  </si>
  <si>
    <t>2420842.590 </t>
  </si>
  <si>
    <t> 11.12.1915 02:09 </t>
  </si>
  <si>
    <t> -3.744 </t>
  </si>
  <si>
    <t>2421156.31 </t>
  </si>
  <si>
    <t> 19.10.1916 19:26 </t>
  </si>
  <si>
    <t> -3.52 </t>
  </si>
  <si>
    <t>2421281.6 </t>
  </si>
  <si>
    <t> 22.02.1917 02:24 </t>
  </si>
  <si>
    <t> -1.2 </t>
  </si>
  <si>
    <t> C.Hoffmeister </t>
  </si>
  <si>
    <t> BZ 13 </t>
  </si>
  <si>
    <t>2424586.380 </t>
  </si>
  <si>
    <t> 11.03.1926 21:07 </t>
  </si>
  <si>
    <t> -2.639 </t>
  </si>
  <si>
    <t> E.Rybka </t>
  </si>
  <si>
    <t> AA 30.397 </t>
  </si>
  <si>
    <t>2425324.300 </t>
  </si>
  <si>
    <t> 18.03.1928 19:12 </t>
  </si>
  <si>
    <t> -2.645 </t>
  </si>
  <si>
    <t> K.Kordylewski </t>
  </si>
  <si>
    <t> AAC 1.164 </t>
  </si>
  <si>
    <t>2426419.232 </t>
  </si>
  <si>
    <t> 18.03.1931 17:34 </t>
  </si>
  <si>
    <t> -2.545 </t>
  </si>
  <si>
    <t>2433515.561 </t>
  </si>
  <si>
    <t> 22.08.1950 01:27 </t>
  </si>
  <si>
    <t> -3.330 </t>
  </si>
  <si>
    <t> A.Szczepanowska </t>
  </si>
  <si>
    <t>2434181.483 </t>
  </si>
  <si>
    <t> 17.06.1952 23:35 </t>
  </si>
  <si>
    <t> -2.989 </t>
  </si>
  <si>
    <t>2435223.460 </t>
  </si>
  <si>
    <t> 25.04.1955 23:02 </t>
  </si>
  <si>
    <t> -2.790 </t>
  </si>
  <si>
    <t>2438267.76 </t>
  </si>
  <si>
    <t> 26.08.1963 06:14 </t>
  </si>
  <si>
    <t> -1.83 </t>
  </si>
  <si>
    <t>IBVS 35 </t>
  </si>
  <si>
    <t>2440356.685 </t>
  </si>
  <si>
    <t> 15.05.1969 04:26 </t>
  </si>
  <si>
    <t> -1.288 </t>
  </si>
  <si>
    <t>E </t>
  </si>
  <si>
    <t>?</t>
  </si>
  <si>
    <t> J.P.Oliver </t>
  </si>
  <si>
    <t>2441456.634 </t>
  </si>
  <si>
    <t> 19.05.1972 03:12 </t>
  </si>
  <si>
    <t> -0.994 </t>
  </si>
  <si>
    <t> C.N.Arnold et al. </t>
  </si>
  <si>
    <t> AA 29.243 </t>
  </si>
  <si>
    <t>2442855.637 </t>
  </si>
  <si>
    <t> 18.03.1976 03:17 </t>
  </si>
  <si>
    <t> -0.674 </t>
  </si>
  <si>
    <t>2451349.698 </t>
  </si>
  <si>
    <t> 20.06.1999 04:45 </t>
  </si>
  <si>
    <t> 0.000 </t>
  </si>
  <si>
    <t>B;V</t>
  </si>
  <si>
    <t> F.Agerer </t>
  </si>
  <si>
    <t>BAVM 152 </t>
  </si>
  <si>
    <t>2451571.53 </t>
  </si>
  <si>
    <t> 28.01.2000 00:43 </t>
  </si>
  <si>
    <t> -0.03 </t>
  </si>
  <si>
    <t> R.Meyer </t>
  </si>
  <si>
    <t>BAVM 131 </t>
  </si>
  <si>
    <t>2452618.097 </t>
  </si>
  <si>
    <t> 09.12.2002 14:19 </t>
  </si>
  <si>
    <t> -0.062 </t>
  </si>
  <si>
    <t>BAVM 157 </t>
  </si>
  <si>
    <t>2453240.040 </t>
  </si>
  <si>
    <t> 22.08.2004 12:57 </t>
  </si>
  <si>
    <t> -0.293 </t>
  </si>
  <si>
    <t>BAVM 174 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</si>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</sst>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7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name val="Arial Unicode MS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9" borderId="0" applyNumberFormat="0" applyBorder="0" applyAlignment="0" applyProtection="0"/>
    <xf numFmtId="0" fontId="24" fillId="3" borderId="0" applyNumberFormat="0" applyBorder="0" applyAlignment="0" applyProtection="0"/>
    <xf numFmtId="0" fontId="25" fillId="20" borderId="1" applyNumberFormat="0" applyAlignment="0" applyProtection="0"/>
    <xf numFmtId="0" fontId="26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7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8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9" fillId="0" borderId="3" applyNumberFormat="0" applyFill="0" applyAlignment="0" applyProtection="0"/>
    <xf numFmtId="0" fontId="29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30" fillId="7" borderId="1" applyNumberFormat="0" applyAlignment="0" applyProtection="0"/>
    <xf numFmtId="0" fontId="31" fillId="0" borderId="4" applyNumberFormat="0" applyFill="0" applyAlignment="0" applyProtection="0"/>
    <xf numFmtId="0" fontId="32" fillId="22" borderId="0" applyNumberFormat="0" applyBorder="0" applyAlignment="0" applyProtection="0"/>
    <xf numFmtId="0" fontId="6" fillId="0" borderId="0"/>
    <xf numFmtId="0" fontId="9" fillId="23" borderId="5" applyNumberFormat="0" applyFont="0" applyAlignment="0" applyProtection="0"/>
    <xf numFmtId="0" fontId="33" fillId="20" borderId="6" applyNumberFormat="0" applyAlignment="0" applyProtection="0"/>
    <xf numFmtId="0" fontId="34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5" fillId="0" borderId="0" applyNumberFormat="0" applyFill="0" applyBorder="0" applyAlignment="0" applyProtection="0"/>
  </cellStyleXfs>
  <cellXfs count="55">
    <xf numFmtId="0" fontId="0" fillId="0" borderId="0" xfId="0" applyAlignment="1"/>
    <xf numFmtId="0" fontId="3" fillId="0" borderId="0" xfId="0" applyFont="1" applyAlignment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9" fillId="0" borderId="0" xfId="0" applyFont="1" applyAlignment="1">
      <alignment horizontal="left" vertical="center"/>
    </xf>
    <xf numFmtId="0" fontId="9" fillId="0" borderId="0" xfId="0" applyNumberFormat="1" applyFont="1" applyAlignment="1">
      <alignment horizontal="left" vertical="center"/>
    </xf>
    <xf numFmtId="0" fontId="0" fillId="0" borderId="0" xfId="0">
      <alignment vertical="top"/>
    </xf>
    <xf numFmtId="0" fontId="0" fillId="0" borderId="0" xfId="0" applyAlignment="1">
      <alignment horizont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19" fillId="0" borderId="0" xfId="38" applyAlignment="1" applyProtection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0" fillId="0" borderId="0" xfId="0" quotePrefix="1">
      <alignment vertical="top"/>
    </xf>
    <xf numFmtId="0" fontId="5" fillId="24" borderId="18" xfId="0" applyFont="1" applyFill="1" applyBorder="1" applyAlignment="1">
      <alignment horizontal="left" vertical="top" wrapText="1" indent="1"/>
    </xf>
    <xf numFmtId="0" fontId="5" fillId="24" borderId="18" xfId="0" applyFont="1" applyFill="1" applyBorder="1" applyAlignment="1">
      <alignment horizontal="center" vertical="top" wrapText="1"/>
    </xf>
    <xf numFmtId="0" fontId="5" fillId="24" borderId="18" xfId="0" applyFont="1" applyFill="1" applyBorder="1" applyAlignment="1">
      <alignment horizontal="right" vertical="top" wrapText="1"/>
    </xf>
    <xf numFmtId="0" fontId="19" fillId="24" borderId="18" xfId="38" applyFill="1" applyBorder="1" applyAlignment="1" applyProtection="1">
      <alignment horizontal="right" vertical="top" wrapText="1"/>
    </xf>
    <xf numFmtId="0" fontId="0" fillId="0" borderId="0" xfId="0" applyAlignment="1">
      <alignment vertical="center"/>
    </xf>
    <xf numFmtId="0" fontId="13" fillId="0" borderId="1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22" fontId="10" fillId="0" borderId="0" xfId="0" applyNumberFormat="1" applyFont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0" fontId="36" fillId="0" borderId="0" xfId="42" applyFont="1" applyAlignment="1">
      <alignment vertical="center" wrapText="1"/>
    </xf>
    <xf numFmtId="0" fontId="36" fillId="0" borderId="0" xfId="42" applyFont="1" applyAlignment="1">
      <alignment horizontal="center" vertical="center" wrapText="1"/>
    </xf>
    <xf numFmtId="0" fontId="36" fillId="0" borderId="0" xfId="42" applyFont="1" applyAlignment="1">
      <alignment horizontal="left" vertical="center" wrapText="1"/>
    </xf>
    <xf numFmtId="0" fontId="21" fillId="0" borderId="0" xfId="0" applyFont="1" applyAlignment="1">
      <alignment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SS Cam - O-C Diagr.</a:t>
            </a:r>
          </a:p>
        </c:rich>
      </c:tx>
      <c:layout>
        <c:manualLayout>
          <c:xMode val="edge"/>
          <c:yMode val="edge"/>
          <c:x val="0.38335841006501231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32846986475397"/>
          <c:y val="0.14678942920199375"/>
          <c:w val="0.83209570029231594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-4167</c:v>
                </c:pt>
                <c:pt idx="1">
                  <c:v>-4126</c:v>
                </c:pt>
                <c:pt idx="2">
                  <c:v>-3936</c:v>
                </c:pt>
                <c:pt idx="3">
                  <c:v>-3887</c:v>
                </c:pt>
                <c:pt idx="4">
                  <c:v>-3824</c:v>
                </c:pt>
                <c:pt idx="5">
                  <c:v>-3818</c:v>
                </c:pt>
                <c:pt idx="6">
                  <c:v>-3435</c:v>
                </c:pt>
                <c:pt idx="7">
                  <c:v>-3367</c:v>
                </c:pt>
                <c:pt idx="8">
                  <c:v>-3361</c:v>
                </c:pt>
                <c:pt idx="9">
                  <c:v>-3355</c:v>
                </c:pt>
                <c:pt idx="10">
                  <c:v>-3338</c:v>
                </c:pt>
                <c:pt idx="11">
                  <c:v>-3337</c:v>
                </c:pt>
                <c:pt idx="12">
                  <c:v>-3299</c:v>
                </c:pt>
                <c:pt idx="13">
                  <c:v>-3292</c:v>
                </c:pt>
                <c:pt idx="14">
                  <c:v>-3276</c:v>
                </c:pt>
                <c:pt idx="15">
                  <c:v>-3275</c:v>
                </c:pt>
                <c:pt idx="16">
                  <c:v>-3213</c:v>
                </c:pt>
                <c:pt idx="17">
                  <c:v>-3185</c:v>
                </c:pt>
                <c:pt idx="18">
                  <c:v>-3177</c:v>
                </c:pt>
                <c:pt idx="19">
                  <c:v>-3111</c:v>
                </c:pt>
                <c:pt idx="20">
                  <c:v>-3032</c:v>
                </c:pt>
                <c:pt idx="21">
                  <c:v>-3031</c:v>
                </c:pt>
                <c:pt idx="22">
                  <c:v>-2983</c:v>
                </c:pt>
                <c:pt idx="23">
                  <c:v>-2981</c:v>
                </c:pt>
                <c:pt idx="24">
                  <c:v>-2916</c:v>
                </c:pt>
                <c:pt idx="25">
                  <c:v>-2890</c:v>
                </c:pt>
                <c:pt idx="26">
                  <c:v>-2205</c:v>
                </c:pt>
                <c:pt idx="27">
                  <c:v>-2052</c:v>
                </c:pt>
                <c:pt idx="28">
                  <c:v>-1825</c:v>
                </c:pt>
                <c:pt idx="29">
                  <c:v>-354</c:v>
                </c:pt>
                <c:pt idx="30">
                  <c:v>-216</c:v>
                </c:pt>
                <c:pt idx="31">
                  <c:v>0</c:v>
                </c:pt>
                <c:pt idx="32">
                  <c:v>0</c:v>
                </c:pt>
                <c:pt idx="33">
                  <c:v>631</c:v>
                </c:pt>
                <c:pt idx="34">
                  <c:v>1064</c:v>
                </c:pt>
                <c:pt idx="35">
                  <c:v>1292</c:v>
                </c:pt>
                <c:pt idx="36">
                  <c:v>1582</c:v>
                </c:pt>
                <c:pt idx="37">
                  <c:v>3342.5</c:v>
                </c:pt>
                <c:pt idx="38">
                  <c:v>3388.5</c:v>
                </c:pt>
                <c:pt idx="39">
                  <c:v>3605.5</c:v>
                </c:pt>
                <c:pt idx="40">
                  <c:v>3734.5</c:v>
                </c:pt>
                <c:pt idx="41">
                  <c:v>4584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D37-46E4-8EB3-7372047777C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Active!$D$22:$D$50</c:f>
                <c:numCache>
                  <c:formatCode>General</c:formatCode>
                  <c:ptCount val="2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</c:numCache>
              </c:numRef>
            </c:plus>
            <c:minus>
              <c:numLit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2.2000000000000001E-3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-4167</c:v>
                </c:pt>
                <c:pt idx="1">
                  <c:v>-4126</c:v>
                </c:pt>
                <c:pt idx="2">
                  <c:v>-3936</c:v>
                </c:pt>
                <c:pt idx="3">
                  <c:v>-3887</c:v>
                </c:pt>
                <c:pt idx="4">
                  <c:v>-3824</c:v>
                </c:pt>
                <c:pt idx="5">
                  <c:v>-3818</c:v>
                </c:pt>
                <c:pt idx="6">
                  <c:v>-3435</c:v>
                </c:pt>
                <c:pt idx="7">
                  <c:v>-3367</c:v>
                </c:pt>
                <c:pt idx="8">
                  <c:v>-3361</c:v>
                </c:pt>
                <c:pt idx="9">
                  <c:v>-3355</c:v>
                </c:pt>
                <c:pt idx="10">
                  <c:v>-3338</c:v>
                </c:pt>
                <c:pt idx="11">
                  <c:v>-3337</c:v>
                </c:pt>
                <c:pt idx="12">
                  <c:v>-3299</c:v>
                </c:pt>
                <c:pt idx="13">
                  <c:v>-3292</c:v>
                </c:pt>
                <c:pt idx="14">
                  <c:v>-3276</c:v>
                </c:pt>
                <c:pt idx="15">
                  <c:v>-3275</c:v>
                </c:pt>
                <c:pt idx="16">
                  <c:v>-3213</c:v>
                </c:pt>
                <c:pt idx="17">
                  <c:v>-3185</c:v>
                </c:pt>
                <c:pt idx="18">
                  <c:v>-3177</c:v>
                </c:pt>
                <c:pt idx="19">
                  <c:v>-3111</c:v>
                </c:pt>
                <c:pt idx="20">
                  <c:v>-3032</c:v>
                </c:pt>
                <c:pt idx="21">
                  <c:v>-3031</c:v>
                </c:pt>
                <c:pt idx="22">
                  <c:v>-2983</c:v>
                </c:pt>
                <c:pt idx="23">
                  <c:v>-2981</c:v>
                </c:pt>
                <c:pt idx="24">
                  <c:v>-2916</c:v>
                </c:pt>
                <c:pt idx="25">
                  <c:v>-2890</c:v>
                </c:pt>
                <c:pt idx="26">
                  <c:v>-2205</c:v>
                </c:pt>
                <c:pt idx="27">
                  <c:v>-2052</c:v>
                </c:pt>
                <c:pt idx="28">
                  <c:v>-1825</c:v>
                </c:pt>
                <c:pt idx="29">
                  <c:v>-354</c:v>
                </c:pt>
                <c:pt idx="30">
                  <c:v>-216</c:v>
                </c:pt>
                <c:pt idx="31">
                  <c:v>0</c:v>
                </c:pt>
                <c:pt idx="32">
                  <c:v>0</c:v>
                </c:pt>
                <c:pt idx="33">
                  <c:v>631</c:v>
                </c:pt>
                <c:pt idx="34">
                  <c:v>1064</c:v>
                </c:pt>
                <c:pt idx="35">
                  <c:v>1292</c:v>
                </c:pt>
                <c:pt idx="36">
                  <c:v>1582</c:v>
                </c:pt>
                <c:pt idx="37">
                  <c:v>3342.5</c:v>
                </c:pt>
                <c:pt idx="38">
                  <c:v>3388.5</c:v>
                </c:pt>
                <c:pt idx="39">
                  <c:v>3605.5</c:v>
                </c:pt>
                <c:pt idx="40">
                  <c:v>3734.5</c:v>
                </c:pt>
                <c:pt idx="41">
                  <c:v>4584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-0.32616529999722843</c:v>
                </c:pt>
                <c:pt idx="1">
                  <c:v>-0.26158339999892632</c:v>
                </c:pt>
                <c:pt idx="2">
                  <c:v>0.14513760000045295</c:v>
                </c:pt>
                <c:pt idx="3">
                  <c:v>-7.2313299999223091E-2</c:v>
                </c:pt>
                <c:pt idx="4">
                  <c:v>1.86783999997715E-2</c:v>
                </c:pt>
                <c:pt idx="5">
                  <c:v>5.915380000078585E-2</c:v>
                </c:pt>
                <c:pt idx="6">
                  <c:v>-5.9166499999264488E-2</c:v>
                </c:pt>
                <c:pt idx="7">
                  <c:v>-7.8445299994200468E-2</c:v>
                </c:pt>
                <c:pt idx="8">
                  <c:v>-8.3969899995281594E-2</c:v>
                </c:pt>
                <c:pt idx="9">
                  <c:v>-4.9494499999127584E-2</c:v>
                </c:pt>
                <c:pt idx="10">
                  <c:v>5.8185800000501331E-2</c:v>
                </c:pt>
                <c:pt idx="11">
                  <c:v>0.19393170000330429</c:v>
                </c:pt>
                <c:pt idx="12">
                  <c:v>-5.772409999917727E-2</c:v>
                </c:pt>
                <c:pt idx="13">
                  <c:v>0.12249719999817898</c:v>
                </c:pt>
                <c:pt idx="14">
                  <c:v>-0.15556840000135708</c:v>
                </c:pt>
                <c:pt idx="15">
                  <c:v>1.0177500000281725E-2</c:v>
                </c:pt>
                <c:pt idx="16">
                  <c:v>0.10642330000337097</c:v>
                </c:pt>
                <c:pt idx="17">
                  <c:v>2.3085000029823277E-3</c:v>
                </c:pt>
                <c:pt idx="18">
                  <c:v>7.2757000052661169E-3</c:v>
                </c:pt>
                <c:pt idx="19">
                  <c:v>1.8505100000766106E-2</c:v>
                </c:pt>
                <c:pt idx="20">
                  <c:v>2.7431200003775302E-2</c:v>
                </c:pt>
                <c:pt idx="21">
                  <c:v>2.9177100001106737E-2</c:v>
                </c:pt>
                <c:pt idx="22">
                  <c:v>2.8980300005059689E-2</c:v>
                </c:pt>
                <c:pt idx="23">
                  <c:v>1.9472100004350068E-2</c:v>
                </c:pt>
                <c:pt idx="24">
                  <c:v>0.16295560000071418</c:v>
                </c:pt>
                <c:pt idx="25">
                  <c:v>2.2348999998939689E-2</c:v>
                </c:pt>
                <c:pt idx="26">
                  <c:v>0.18829050000204006</c:v>
                </c:pt>
                <c:pt idx="27">
                  <c:v>-2.5867999975162093E-3</c:v>
                </c:pt>
                <c:pt idx="28">
                  <c:v>-0.17626749999908498</c:v>
                </c:pt>
                <c:pt idx="29">
                  <c:v>-0.32504859999608016</c:v>
                </c:pt>
                <c:pt idx="30">
                  <c:v>-0.15011439999943832</c:v>
                </c:pt>
                <c:pt idx="31">
                  <c:v>-0.21199999999953434</c:v>
                </c:pt>
                <c:pt idx="32">
                  <c:v>0</c:v>
                </c:pt>
                <c:pt idx="33">
                  <c:v>-1.6337099994416349E-2</c:v>
                </c:pt>
                <c:pt idx="34">
                  <c:v>6.6375999958836474E-3</c:v>
                </c:pt>
                <c:pt idx="35">
                  <c:v>2.5702799997816328E-2</c:v>
                </c:pt>
                <c:pt idx="36">
                  <c:v>-4.9861999941640534E-3</c:v>
                </c:pt>
                <c:pt idx="38">
                  <c:v>0.87298215000191703</c:v>
                </c:pt>
                <c:pt idx="39">
                  <c:v>0.5768424500056426</c:v>
                </c:pt>
                <c:pt idx="40">
                  <c:v>0.19106355000258191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D37-46E4-8EB3-7372047777C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Active!$D$21:$D$50</c:f>
                <c:numCache>
                  <c:formatCode>General</c:formatCode>
                  <c:ptCount val="3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</c:numCache>
              </c:numRef>
            </c:plus>
            <c:minus>
              <c:numRef>
                <c:f>Active!$D$21:$D$50</c:f>
                <c:numCache>
                  <c:formatCode>General</c:formatCode>
                  <c:ptCount val="3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-4167</c:v>
                </c:pt>
                <c:pt idx="1">
                  <c:v>-4126</c:v>
                </c:pt>
                <c:pt idx="2">
                  <c:v>-3936</c:v>
                </c:pt>
                <c:pt idx="3">
                  <c:v>-3887</c:v>
                </c:pt>
                <c:pt idx="4">
                  <c:v>-3824</c:v>
                </c:pt>
                <c:pt idx="5">
                  <c:v>-3818</c:v>
                </c:pt>
                <c:pt idx="6">
                  <c:v>-3435</c:v>
                </c:pt>
                <c:pt idx="7">
                  <c:v>-3367</c:v>
                </c:pt>
                <c:pt idx="8">
                  <c:v>-3361</c:v>
                </c:pt>
                <c:pt idx="9">
                  <c:v>-3355</c:v>
                </c:pt>
                <c:pt idx="10">
                  <c:v>-3338</c:v>
                </c:pt>
                <c:pt idx="11">
                  <c:v>-3337</c:v>
                </c:pt>
                <c:pt idx="12">
                  <c:v>-3299</c:v>
                </c:pt>
                <c:pt idx="13">
                  <c:v>-3292</c:v>
                </c:pt>
                <c:pt idx="14">
                  <c:v>-3276</c:v>
                </c:pt>
                <c:pt idx="15">
                  <c:v>-3275</c:v>
                </c:pt>
                <c:pt idx="16">
                  <c:v>-3213</c:v>
                </c:pt>
                <c:pt idx="17">
                  <c:v>-3185</c:v>
                </c:pt>
                <c:pt idx="18">
                  <c:v>-3177</c:v>
                </c:pt>
                <c:pt idx="19">
                  <c:v>-3111</c:v>
                </c:pt>
                <c:pt idx="20">
                  <c:v>-3032</c:v>
                </c:pt>
                <c:pt idx="21">
                  <c:v>-3031</c:v>
                </c:pt>
                <c:pt idx="22">
                  <c:v>-2983</c:v>
                </c:pt>
                <c:pt idx="23">
                  <c:v>-2981</c:v>
                </c:pt>
                <c:pt idx="24">
                  <c:v>-2916</c:v>
                </c:pt>
                <c:pt idx="25">
                  <c:v>-2890</c:v>
                </c:pt>
                <c:pt idx="26">
                  <c:v>-2205</c:v>
                </c:pt>
                <c:pt idx="27">
                  <c:v>-2052</c:v>
                </c:pt>
                <c:pt idx="28">
                  <c:v>-1825</c:v>
                </c:pt>
                <c:pt idx="29">
                  <c:v>-354</c:v>
                </c:pt>
                <c:pt idx="30">
                  <c:v>-216</c:v>
                </c:pt>
                <c:pt idx="31">
                  <c:v>0</c:v>
                </c:pt>
                <c:pt idx="32">
                  <c:v>0</c:v>
                </c:pt>
                <c:pt idx="33">
                  <c:v>631</c:v>
                </c:pt>
                <c:pt idx="34">
                  <c:v>1064</c:v>
                </c:pt>
                <c:pt idx="35">
                  <c:v>1292</c:v>
                </c:pt>
                <c:pt idx="36">
                  <c:v>1582</c:v>
                </c:pt>
                <c:pt idx="37">
                  <c:v>3342.5</c:v>
                </c:pt>
                <c:pt idx="38">
                  <c:v>3388.5</c:v>
                </c:pt>
                <c:pt idx="39">
                  <c:v>3605.5</c:v>
                </c:pt>
                <c:pt idx="40">
                  <c:v>3734.5</c:v>
                </c:pt>
                <c:pt idx="41">
                  <c:v>4584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37">
                  <c:v>0.95667074999801116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D37-46E4-8EB3-7372047777C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-4167</c:v>
                </c:pt>
                <c:pt idx="1">
                  <c:v>-4126</c:v>
                </c:pt>
                <c:pt idx="2">
                  <c:v>-3936</c:v>
                </c:pt>
                <c:pt idx="3">
                  <c:v>-3887</c:v>
                </c:pt>
                <c:pt idx="4">
                  <c:v>-3824</c:v>
                </c:pt>
                <c:pt idx="5">
                  <c:v>-3818</c:v>
                </c:pt>
                <c:pt idx="6">
                  <c:v>-3435</c:v>
                </c:pt>
                <c:pt idx="7">
                  <c:v>-3367</c:v>
                </c:pt>
                <c:pt idx="8">
                  <c:v>-3361</c:v>
                </c:pt>
                <c:pt idx="9">
                  <c:v>-3355</c:v>
                </c:pt>
                <c:pt idx="10">
                  <c:v>-3338</c:v>
                </c:pt>
                <c:pt idx="11">
                  <c:v>-3337</c:v>
                </c:pt>
                <c:pt idx="12">
                  <c:v>-3299</c:v>
                </c:pt>
                <c:pt idx="13">
                  <c:v>-3292</c:v>
                </c:pt>
                <c:pt idx="14">
                  <c:v>-3276</c:v>
                </c:pt>
                <c:pt idx="15">
                  <c:v>-3275</c:v>
                </c:pt>
                <c:pt idx="16">
                  <c:v>-3213</c:v>
                </c:pt>
                <c:pt idx="17">
                  <c:v>-3185</c:v>
                </c:pt>
                <c:pt idx="18">
                  <c:v>-3177</c:v>
                </c:pt>
                <c:pt idx="19">
                  <c:v>-3111</c:v>
                </c:pt>
                <c:pt idx="20">
                  <c:v>-3032</c:v>
                </c:pt>
                <c:pt idx="21">
                  <c:v>-3031</c:v>
                </c:pt>
                <c:pt idx="22">
                  <c:v>-2983</c:v>
                </c:pt>
                <c:pt idx="23">
                  <c:v>-2981</c:v>
                </c:pt>
                <c:pt idx="24">
                  <c:v>-2916</c:v>
                </c:pt>
                <c:pt idx="25">
                  <c:v>-2890</c:v>
                </c:pt>
                <c:pt idx="26">
                  <c:v>-2205</c:v>
                </c:pt>
                <c:pt idx="27">
                  <c:v>-2052</c:v>
                </c:pt>
                <c:pt idx="28">
                  <c:v>-1825</c:v>
                </c:pt>
                <c:pt idx="29">
                  <c:v>-354</c:v>
                </c:pt>
                <c:pt idx="30">
                  <c:v>-216</c:v>
                </c:pt>
                <c:pt idx="31">
                  <c:v>0</c:v>
                </c:pt>
                <c:pt idx="32">
                  <c:v>0</c:v>
                </c:pt>
                <c:pt idx="33">
                  <c:v>631</c:v>
                </c:pt>
                <c:pt idx="34">
                  <c:v>1064</c:v>
                </c:pt>
                <c:pt idx="35">
                  <c:v>1292</c:v>
                </c:pt>
                <c:pt idx="36">
                  <c:v>1582</c:v>
                </c:pt>
                <c:pt idx="37">
                  <c:v>3342.5</c:v>
                </c:pt>
                <c:pt idx="38">
                  <c:v>3388.5</c:v>
                </c:pt>
                <c:pt idx="39">
                  <c:v>3605.5</c:v>
                </c:pt>
                <c:pt idx="40">
                  <c:v>3734.5</c:v>
                </c:pt>
                <c:pt idx="41">
                  <c:v>4584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41">
                  <c:v>0.74120560000301339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D37-46E4-8EB3-7372047777C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-4167</c:v>
                </c:pt>
                <c:pt idx="1">
                  <c:v>-4126</c:v>
                </c:pt>
                <c:pt idx="2">
                  <c:v>-3936</c:v>
                </c:pt>
                <c:pt idx="3">
                  <c:v>-3887</c:v>
                </c:pt>
                <c:pt idx="4">
                  <c:v>-3824</c:v>
                </c:pt>
                <c:pt idx="5">
                  <c:v>-3818</c:v>
                </c:pt>
                <c:pt idx="6">
                  <c:v>-3435</c:v>
                </c:pt>
                <c:pt idx="7">
                  <c:v>-3367</c:v>
                </c:pt>
                <c:pt idx="8">
                  <c:v>-3361</c:v>
                </c:pt>
                <c:pt idx="9">
                  <c:v>-3355</c:v>
                </c:pt>
                <c:pt idx="10">
                  <c:v>-3338</c:v>
                </c:pt>
                <c:pt idx="11">
                  <c:v>-3337</c:v>
                </c:pt>
                <c:pt idx="12">
                  <c:v>-3299</c:v>
                </c:pt>
                <c:pt idx="13">
                  <c:v>-3292</c:v>
                </c:pt>
                <c:pt idx="14">
                  <c:v>-3276</c:v>
                </c:pt>
                <c:pt idx="15">
                  <c:v>-3275</c:v>
                </c:pt>
                <c:pt idx="16">
                  <c:v>-3213</c:v>
                </c:pt>
                <c:pt idx="17">
                  <c:v>-3185</c:v>
                </c:pt>
                <c:pt idx="18">
                  <c:v>-3177</c:v>
                </c:pt>
                <c:pt idx="19">
                  <c:v>-3111</c:v>
                </c:pt>
                <c:pt idx="20">
                  <c:v>-3032</c:v>
                </c:pt>
                <c:pt idx="21">
                  <c:v>-3031</c:v>
                </c:pt>
                <c:pt idx="22">
                  <c:v>-2983</c:v>
                </c:pt>
                <c:pt idx="23">
                  <c:v>-2981</c:v>
                </c:pt>
                <c:pt idx="24">
                  <c:v>-2916</c:v>
                </c:pt>
                <c:pt idx="25">
                  <c:v>-2890</c:v>
                </c:pt>
                <c:pt idx="26">
                  <c:v>-2205</c:v>
                </c:pt>
                <c:pt idx="27">
                  <c:v>-2052</c:v>
                </c:pt>
                <c:pt idx="28">
                  <c:v>-1825</c:v>
                </c:pt>
                <c:pt idx="29">
                  <c:v>-354</c:v>
                </c:pt>
                <c:pt idx="30">
                  <c:v>-216</c:v>
                </c:pt>
                <c:pt idx="31">
                  <c:v>0</c:v>
                </c:pt>
                <c:pt idx="32">
                  <c:v>0</c:v>
                </c:pt>
                <c:pt idx="33">
                  <c:v>631</c:v>
                </c:pt>
                <c:pt idx="34">
                  <c:v>1064</c:v>
                </c:pt>
                <c:pt idx="35">
                  <c:v>1292</c:v>
                </c:pt>
                <c:pt idx="36">
                  <c:v>1582</c:v>
                </c:pt>
                <c:pt idx="37">
                  <c:v>3342.5</c:v>
                </c:pt>
                <c:pt idx="38">
                  <c:v>3388.5</c:v>
                </c:pt>
                <c:pt idx="39">
                  <c:v>3605.5</c:v>
                </c:pt>
                <c:pt idx="40">
                  <c:v>3734.5</c:v>
                </c:pt>
                <c:pt idx="41">
                  <c:v>4584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D37-46E4-8EB3-7372047777C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-4167</c:v>
                </c:pt>
                <c:pt idx="1">
                  <c:v>-4126</c:v>
                </c:pt>
                <c:pt idx="2">
                  <c:v>-3936</c:v>
                </c:pt>
                <c:pt idx="3">
                  <c:v>-3887</c:v>
                </c:pt>
                <c:pt idx="4">
                  <c:v>-3824</c:v>
                </c:pt>
                <c:pt idx="5">
                  <c:v>-3818</c:v>
                </c:pt>
                <c:pt idx="6">
                  <c:v>-3435</c:v>
                </c:pt>
                <c:pt idx="7">
                  <c:v>-3367</c:v>
                </c:pt>
                <c:pt idx="8">
                  <c:v>-3361</c:v>
                </c:pt>
                <c:pt idx="9">
                  <c:v>-3355</c:v>
                </c:pt>
                <c:pt idx="10">
                  <c:v>-3338</c:v>
                </c:pt>
                <c:pt idx="11">
                  <c:v>-3337</c:v>
                </c:pt>
                <c:pt idx="12">
                  <c:v>-3299</c:v>
                </c:pt>
                <c:pt idx="13">
                  <c:v>-3292</c:v>
                </c:pt>
                <c:pt idx="14">
                  <c:v>-3276</c:v>
                </c:pt>
                <c:pt idx="15">
                  <c:v>-3275</c:v>
                </c:pt>
                <c:pt idx="16">
                  <c:v>-3213</c:v>
                </c:pt>
                <c:pt idx="17">
                  <c:v>-3185</c:v>
                </c:pt>
                <c:pt idx="18">
                  <c:v>-3177</c:v>
                </c:pt>
                <c:pt idx="19">
                  <c:v>-3111</c:v>
                </c:pt>
                <c:pt idx="20">
                  <c:v>-3032</c:v>
                </c:pt>
                <c:pt idx="21">
                  <c:v>-3031</c:v>
                </c:pt>
                <c:pt idx="22">
                  <c:v>-2983</c:v>
                </c:pt>
                <c:pt idx="23">
                  <c:v>-2981</c:v>
                </c:pt>
                <c:pt idx="24">
                  <c:v>-2916</c:v>
                </c:pt>
                <c:pt idx="25">
                  <c:v>-2890</c:v>
                </c:pt>
                <c:pt idx="26">
                  <c:v>-2205</c:v>
                </c:pt>
                <c:pt idx="27">
                  <c:v>-2052</c:v>
                </c:pt>
                <c:pt idx="28">
                  <c:v>-1825</c:v>
                </c:pt>
                <c:pt idx="29">
                  <c:v>-354</c:v>
                </c:pt>
                <c:pt idx="30">
                  <c:v>-216</c:v>
                </c:pt>
                <c:pt idx="31">
                  <c:v>0</c:v>
                </c:pt>
                <c:pt idx="32">
                  <c:v>0</c:v>
                </c:pt>
                <c:pt idx="33">
                  <c:v>631</c:v>
                </c:pt>
                <c:pt idx="34">
                  <c:v>1064</c:v>
                </c:pt>
                <c:pt idx="35">
                  <c:v>1292</c:v>
                </c:pt>
                <c:pt idx="36">
                  <c:v>1582</c:v>
                </c:pt>
                <c:pt idx="37">
                  <c:v>3342.5</c:v>
                </c:pt>
                <c:pt idx="38">
                  <c:v>3388.5</c:v>
                </c:pt>
                <c:pt idx="39">
                  <c:v>3605.5</c:v>
                </c:pt>
                <c:pt idx="40">
                  <c:v>3734.5</c:v>
                </c:pt>
                <c:pt idx="41">
                  <c:v>4584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D37-46E4-8EB3-7372047777C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-4167</c:v>
                </c:pt>
                <c:pt idx="1">
                  <c:v>-4126</c:v>
                </c:pt>
                <c:pt idx="2">
                  <c:v>-3936</c:v>
                </c:pt>
                <c:pt idx="3">
                  <c:v>-3887</c:v>
                </c:pt>
                <c:pt idx="4">
                  <c:v>-3824</c:v>
                </c:pt>
                <c:pt idx="5">
                  <c:v>-3818</c:v>
                </c:pt>
                <c:pt idx="6">
                  <c:v>-3435</c:v>
                </c:pt>
                <c:pt idx="7">
                  <c:v>-3367</c:v>
                </c:pt>
                <c:pt idx="8">
                  <c:v>-3361</c:v>
                </c:pt>
                <c:pt idx="9">
                  <c:v>-3355</c:v>
                </c:pt>
                <c:pt idx="10">
                  <c:v>-3338</c:v>
                </c:pt>
                <c:pt idx="11">
                  <c:v>-3337</c:v>
                </c:pt>
                <c:pt idx="12">
                  <c:v>-3299</c:v>
                </c:pt>
                <c:pt idx="13">
                  <c:v>-3292</c:v>
                </c:pt>
                <c:pt idx="14">
                  <c:v>-3276</c:v>
                </c:pt>
                <c:pt idx="15">
                  <c:v>-3275</c:v>
                </c:pt>
                <c:pt idx="16">
                  <c:v>-3213</c:v>
                </c:pt>
                <c:pt idx="17">
                  <c:v>-3185</c:v>
                </c:pt>
                <c:pt idx="18">
                  <c:v>-3177</c:v>
                </c:pt>
                <c:pt idx="19">
                  <c:v>-3111</c:v>
                </c:pt>
                <c:pt idx="20">
                  <c:v>-3032</c:v>
                </c:pt>
                <c:pt idx="21">
                  <c:v>-3031</c:v>
                </c:pt>
                <c:pt idx="22">
                  <c:v>-2983</c:v>
                </c:pt>
                <c:pt idx="23">
                  <c:v>-2981</c:v>
                </c:pt>
                <c:pt idx="24">
                  <c:v>-2916</c:v>
                </c:pt>
                <c:pt idx="25">
                  <c:v>-2890</c:v>
                </c:pt>
                <c:pt idx="26">
                  <c:v>-2205</c:v>
                </c:pt>
                <c:pt idx="27">
                  <c:v>-2052</c:v>
                </c:pt>
                <c:pt idx="28">
                  <c:v>-1825</c:v>
                </c:pt>
                <c:pt idx="29">
                  <c:v>-354</c:v>
                </c:pt>
                <c:pt idx="30">
                  <c:v>-216</c:v>
                </c:pt>
                <c:pt idx="31">
                  <c:v>0</c:v>
                </c:pt>
                <c:pt idx="32">
                  <c:v>0</c:v>
                </c:pt>
                <c:pt idx="33">
                  <c:v>631</c:v>
                </c:pt>
                <c:pt idx="34">
                  <c:v>1064</c:v>
                </c:pt>
                <c:pt idx="35">
                  <c:v>1292</c:v>
                </c:pt>
                <c:pt idx="36">
                  <c:v>1582</c:v>
                </c:pt>
                <c:pt idx="37">
                  <c:v>3342.5</c:v>
                </c:pt>
                <c:pt idx="38">
                  <c:v>3388.5</c:v>
                </c:pt>
                <c:pt idx="39">
                  <c:v>3605.5</c:v>
                </c:pt>
                <c:pt idx="40">
                  <c:v>3734.5</c:v>
                </c:pt>
                <c:pt idx="41">
                  <c:v>4584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D37-46E4-8EB3-7372047777C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-4167</c:v>
                </c:pt>
                <c:pt idx="1">
                  <c:v>-4126</c:v>
                </c:pt>
                <c:pt idx="2">
                  <c:v>-3936</c:v>
                </c:pt>
                <c:pt idx="3">
                  <c:v>-3887</c:v>
                </c:pt>
                <c:pt idx="4">
                  <c:v>-3824</c:v>
                </c:pt>
                <c:pt idx="5">
                  <c:v>-3818</c:v>
                </c:pt>
                <c:pt idx="6">
                  <c:v>-3435</c:v>
                </c:pt>
                <c:pt idx="7">
                  <c:v>-3367</c:v>
                </c:pt>
                <c:pt idx="8">
                  <c:v>-3361</c:v>
                </c:pt>
                <c:pt idx="9">
                  <c:v>-3355</c:v>
                </c:pt>
                <c:pt idx="10">
                  <c:v>-3338</c:v>
                </c:pt>
                <c:pt idx="11">
                  <c:v>-3337</c:v>
                </c:pt>
                <c:pt idx="12">
                  <c:v>-3299</c:v>
                </c:pt>
                <c:pt idx="13">
                  <c:v>-3292</c:v>
                </c:pt>
                <c:pt idx="14">
                  <c:v>-3276</c:v>
                </c:pt>
                <c:pt idx="15">
                  <c:v>-3275</c:v>
                </c:pt>
                <c:pt idx="16">
                  <c:v>-3213</c:v>
                </c:pt>
                <c:pt idx="17">
                  <c:v>-3185</c:v>
                </c:pt>
                <c:pt idx="18">
                  <c:v>-3177</c:v>
                </c:pt>
                <c:pt idx="19">
                  <c:v>-3111</c:v>
                </c:pt>
                <c:pt idx="20">
                  <c:v>-3032</c:v>
                </c:pt>
                <c:pt idx="21">
                  <c:v>-3031</c:v>
                </c:pt>
                <c:pt idx="22">
                  <c:v>-2983</c:v>
                </c:pt>
                <c:pt idx="23">
                  <c:v>-2981</c:v>
                </c:pt>
                <c:pt idx="24">
                  <c:v>-2916</c:v>
                </c:pt>
                <c:pt idx="25">
                  <c:v>-2890</c:v>
                </c:pt>
                <c:pt idx="26">
                  <c:v>-2205</c:v>
                </c:pt>
                <c:pt idx="27">
                  <c:v>-2052</c:v>
                </c:pt>
                <c:pt idx="28">
                  <c:v>-1825</c:v>
                </c:pt>
                <c:pt idx="29">
                  <c:v>-354</c:v>
                </c:pt>
                <c:pt idx="30">
                  <c:v>-216</c:v>
                </c:pt>
                <c:pt idx="31">
                  <c:v>0</c:v>
                </c:pt>
                <c:pt idx="32">
                  <c:v>0</c:v>
                </c:pt>
                <c:pt idx="33">
                  <c:v>631</c:v>
                </c:pt>
                <c:pt idx="34">
                  <c:v>1064</c:v>
                </c:pt>
                <c:pt idx="35">
                  <c:v>1292</c:v>
                </c:pt>
                <c:pt idx="36">
                  <c:v>1582</c:v>
                </c:pt>
                <c:pt idx="37">
                  <c:v>3342.5</c:v>
                </c:pt>
                <c:pt idx="38">
                  <c:v>3388.5</c:v>
                </c:pt>
                <c:pt idx="39">
                  <c:v>3605.5</c:v>
                </c:pt>
                <c:pt idx="40">
                  <c:v>3734.5</c:v>
                </c:pt>
                <c:pt idx="41">
                  <c:v>4584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-0.10259712405116125</c:v>
                </c:pt>
                <c:pt idx="1">
                  <c:v>-9.9888340397372127E-2</c:v>
                </c:pt>
                <c:pt idx="2">
                  <c:v>-8.7335440538349268E-2</c:v>
                </c:pt>
                <c:pt idx="3">
                  <c:v>-8.4098113732601315E-2</c:v>
                </c:pt>
                <c:pt idx="4">
                  <c:v>-7.9935836410925304E-2</c:v>
                </c:pt>
                <c:pt idx="5">
                  <c:v>-7.9539429046956184E-2</c:v>
                </c:pt>
                <c:pt idx="6">
                  <c:v>-5.4235425646925906E-2</c:v>
                </c:pt>
                <c:pt idx="7">
                  <c:v>-4.9742808855275628E-2</c:v>
                </c:pt>
                <c:pt idx="8">
                  <c:v>-4.934640149130648E-2</c:v>
                </c:pt>
                <c:pt idx="9">
                  <c:v>-4.894999412733736E-2</c:v>
                </c:pt>
                <c:pt idx="10">
                  <c:v>-4.7826839929424769E-2</c:v>
                </c:pt>
                <c:pt idx="11">
                  <c:v>-4.7760772035429916E-2</c:v>
                </c:pt>
                <c:pt idx="12">
                  <c:v>-4.525019206362535E-2</c:v>
                </c:pt>
                <c:pt idx="13">
                  <c:v>-4.4787716805661348E-2</c:v>
                </c:pt>
                <c:pt idx="14">
                  <c:v>-4.3730630501743639E-2</c:v>
                </c:pt>
                <c:pt idx="15">
                  <c:v>-4.3664562607748786E-2</c:v>
                </c:pt>
                <c:pt idx="16">
                  <c:v>-3.9568353180067656E-2</c:v>
                </c:pt>
                <c:pt idx="17">
                  <c:v>-3.7718452148211651E-2</c:v>
                </c:pt>
                <c:pt idx="18">
                  <c:v>-3.7189908996252796E-2</c:v>
                </c:pt>
                <c:pt idx="19">
                  <c:v>-3.2829427992592225E-2</c:v>
                </c:pt>
                <c:pt idx="20">
                  <c:v>-2.7610064366998532E-2</c:v>
                </c:pt>
                <c:pt idx="21">
                  <c:v>-2.7543996473003679E-2</c:v>
                </c:pt>
                <c:pt idx="22">
                  <c:v>-2.4372737561250524E-2</c:v>
                </c:pt>
                <c:pt idx="23">
                  <c:v>-2.4240601773260817E-2</c:v>
                </c:pt>
                <c:pt idx="24">
                  <c:v>-1.9946188663595099E-2</c:v>
                </c:pt>
                <c:pt idx="25">
                  <c:v>-1.8228423419728829E-2</c:v>
                </c:pt>
                <c:pt idx="26">
                  <c:v>2.7028083966748245E-2</c:v>
                </c:pt>
                <c:pt idx="27">
                  <c:v>3.7136471747961364E-2</c:v>
                </c:pt>
                <c:pt idx="28">
                  <c:v>5.2133883684793922E-2</c:v>
                </c:pt>
                <c:pt idx="29">
                  <c:v>0.14931975575122863</c:v>
                </c:pt>
                <c:pt idx="30">
                  <c:v>0.1584371251225189</c:v>
                </c:pt>
                <c:pt idx="31">
                  <c:v>0.17270779022540803</c:v>
                </c:pt>
                <c:pt idx="32">
                  <c:v>0.17270779022540803</c:v>
                </c:pt>
                <c:pt idx="33">
                  <c:v>0.21439663133616282</c:v>
                </c:pt>
                <c:pt idx="34">
                  <c:v>0.24300402943593591</c:v>
                </c:pt>
                <c:pt idx="35">
                  <c:v>0.25806750926676331</c:v>
                </c:pt>
                <c:pt idx="36">
                  <c:v>0.27722719852527189</c:v>
                </c:pt>
                <c:pt idx="37">
                  <c:v>0.39353972590321767</c:v>
                </c:pt>
                <c:pt idx="38">
                  <c:v>0.39657884902698115</c:v>
                </c:pt>
                <c:pt idx="39">
                  <c:v>0.41091558202386508</c:v>
                </c:pt>
                <c:pt idx="40">
                  <c:v>0.41943834034920163</c:v>
                </c:pt>
                <c:pt idx="41">
                  <c:v>0.47556301629783271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D37-46E4-8EB3-7372047777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8732408"/>
        <c:axId val="1"/>
      </c:scatterChart>
      <c:valAx>
        <c:axId val="7187324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54563146174338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034175334323922E-2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87324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476984396266959"/>
          <c:y val="0.9204921861831491"/>
          <c:w val="0.60772706532040122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200025</xdr:colOff>
      <xdr:row>18</xdr:row>
      <xdr:rowOff>38100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A1DCB9D-663B-8B78-AA5B-67694367AE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152" TargetMode="External"/><Relationship Id="rId2" Type="http://schemas.openxmlformats.org/officeDocument/2006/relationships/hyperlink" Target="http://www.konkoly.hu/cgi-bin/IBVS?35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bav-astro.de/sfs/BAVM_link.php?BAVMnr=174" TargetMode="External"/><Relationship Id="rId5" Type="http://schemas.openxmlformats.org/officeDocument/2006/relationships/hyperlink" Target="http://www.bav-astro.de/sfs/BAVM_link.php?BAVMnr=157" TargetMode="External"/><Relationship Id="rId4" Type="http://schemas.openxmlformats.org/officeDocument/2006/relationships/hyperlink" Target="http://www.bav-astro.de/sfs/BAVM_link.php?BAVMnr=1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3"/>
  <sheetViews>
    <sheetView tabSelected="1" workbookViewId="0">
      <pane xSplit="14" ySplit="22" topLeftCell="O41" activePane="bottomRight" state="frozen"/>
      <selection pane="topRight" activeCell="O1" sqref="O1"/>
      <selection pane="bottomLeft" activeCell="A23" sqref="A23"/>
      <selection pane="bottomRight" activeCell="E11" sqref="E11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32</v>
      </c>
    </row>
    <row r="2" spans="1:6" s="26" customFormat="1" ht="12.95" customHeight="1">
      <c r="A2" s="26" t="s">
        <v>25</v>
      </c>
      <c r="B2" s="27" t="s">
        <v>33</v>
      </c>
    </row>
    <row r="3" spans="1:6" s="26" customFormat="1" ht="12.95" customHeight="1"/>
    <row r="4" spans="1:6" s="26" customFormat="1" ht="12.95" customHeight="1" thickTop="1" thickBot="1">
      <c r="A4" s="28" t="s">
        <v>1</v>
      </c>
      <c r="C4" s="29">
        <v>35223.671999999999</v>
      </c>
      <c r="D4" s="30">
        <v>4.8242541000000001</v>
      </c>
    </row>
    <row r="5" spans="1:6" s="26" customFormat="1" ht="12.95" customHeight="1" thickTop="1">
      <c r="A5" s="31" t="s">
        <v>34</v>
      </c>
      <c r="C5" s="32">
        <v>-9.5</v>
      </c>
      <c r="D5" s="26" t="s">
        <v>35</v>
      </c>
    </row>
    <row r="6" spans="1:6" s="26" customFormat="1" ht="12.95" customHeight="1">
      <c r="A6" s="28" t="s">
        <v>2</v>
      </c>
    </row>
    <row r="7" spans="1:6" s="26" customFormat="1" ht="12.95" customHeight="1">
      <c r="A7" s="26" t="s">
        <v>3</v>
      </c>
      <c r="C7" s="26">
        <f>+C4</f>
        <v>35223.671999999999</v>
      </c>
    </row>
    <row r="8" spans="1:6" s="26" customFormat="1" ht="12.95" customHeight="1">
      <c r="A8" s="26" t="s">
        <v>4</v>
      </c>
      <c r="C8" s="26">
        <f>+D4</f>
        <v>4.8242541000000001</v>
      </c>
    </row>
    <row r="9" spans="1:6" s="26" customFormat="1" ht="12.95" customHeight="1">
      <c r="A9" s="33" t="s">
        <v>39</v>
      </c>
      <c r="B9" s="34">
        <v>21</v>
      </c>
      <c r="C9" s="35" t="str">
        <f>"F"&amp;B9</f>
        <v>F21</v>
      </c>
      <c r="D9" s="36" t="str">
        <f>"G"&amp;B9</f>
        <v>G21</v>
      </c>
    </row>
    <row r="10" spans="1:6" s="26" customFormat="1" ht="12.95" customHeight="1" thickBot="1">
      <c r="C10" s="37" t="s">
        <v>21</v>
      </c>
      <c r="D10" s="37" t="s">
        <v>22</v>
      </c>
    </row>
    <row r="11" spans="1:6" s="26" customFormat="1" ht="12.95" customHeight="1">
      <c r="A11" s="26" t="s">
        <v>17</v>
      </c>
      <c r="C11" s="36">
        <f ca="1">INTERCEPT(INDIRECT($D$9):G992,INDIRECT($C$9):F992)</f>
        <v>0.17270779022540803</v>
      </c>
      <c r="D11" s="38"/>
    </row>
    <row r="12" spans="1:6" s="26" customFormat="1" ht="12.95" customHeight="1">
      <c r="A12" s="26" t="s">
        <v>18</v>
      </c>
      <c r="C12" s="36">
        <f ca="1">SLOPE(INDIRECT($D$9):G992,INDIRECT($C$9):F992)</f>
        <v>6.6067893994857041E-5</v>
      </c>
      <c r="D12" s="38"/>
    </row>
    <row r="13" spans="1:6" s="26" customFormat="1" ht="12.95" customHeight="1">
      <c r="A13" s="26" t="s">
        <v>20</v>
      </c>
      <c r="C13" s="38" t="s">
        <v>15</v>
      </c>
    </row>
    <row r="14" spans="1:6" s="26" customFormat="1" ht="12.95" customHeight="1"/>
    <row r="15" spans="1:6" s="26" customFormat="1" ht="12.95" customHeight="1">
      <c r="A15" s="39" t="s">
        <v>19</v>
      </c>
      <c r="C15" s="40">
        <f ca="1">(C7+C11)+(C8+C12)*INT(MAX(F21:F3533))</f>
        <v>57338.528357416297</v>
      </c>
      <c r="E15" s="41" t="s">
        <v>40</v>
      </c>
      <c r="F15" s="32">
        <v>1</v>
      </c>
    </row>
    <row r="16" spans="1:6" s="26" customFormat="1" ht="12.95" customHeight="1">
      <c r="A16" s="28" t="s">
        <v>5</v>
      </c>
      <c r="C16" s="42">
        <f ca="1">+C8+C12</f>
        <v>4.8243201678939949</v>
      </c>
      <c r="E16" s="41" t="s">
        <v>36</v>
      </c>
      <c r="F16" s="43">
        <f ca="1">NOW()+15018.5+$C$5/24</f>
        <v>60324.798165624998</v>
      </c>
    </row>
    <row r="17" spans="1:17" s="26" customFormat="1" ht="12.95" customHeight="1" thickBot="1">
      <c r="A17" s="41" t="s">
        <v>31</v>
      </c>
      <c r="C17" s="26">
        <f>COUNT(C21:C2191)</f>
        <v>42</v>
      </c>
      <c r="E17" s="41" t="s">
        <v>41</v>
      </c>
      <c r="F17" s="43">
        <f ca="1">ROUND(2*(F16-$C$7)/$C$8,0)/2+F15</f>
        <v>5204</v>
      </c>
    </row>
    <row r="18" spans="1:17" s="26" customFormat="1" ht="12.95" customHeight="1" thickTop="1" thickBot="1">
      <c r="A18" s="28" t="s">
        <v>6</v>
      </c>
      <c r="C18" s="29">
        <f ca="1">+C15</f>
        <v>57338.528357416297</v>
      </c>
      <c r="D18" s="30">
        <f ca="1">+C16</f>
        <v>4.8243201678939949</v>
      </c>
      <c r="E18" s="41" t="s">
        <v>37</v>
      </c>
      <c r="F18" s="36">
        <f ca="1">ROUND(2*(F16-$C$15)/$C$16,0)/2+F15</f>
        <v>620</v>
      </c>
    </row>
    <row r="19" spans="1:17" s="26" customFormat="1" ht="12.95" customHeight="1" thickTop="1">
      <c r="E19" s="41" t="s">
        <v>38</v>
      </c>
      <c r="F19" s="44">
        <f ca="1">+$C$15+$C$16*F18-15018.5-$C$5/24</f>
        <v>45311.502694843912</v>
      </c>
    </row>
    <row r="20" spans="1:17" s="26" customFormat="1" ht="12.95" customHeight="1" thickBot="1">
      <c r="A20" s="37" t="s">
        <v>7</v>
      </c>
      <c r="B20" s="37" t="s">
        <v>8</v>
      </c>
      <c r="C20" s="37" t="s">
        <v>9</v>
      </c>
      <c r="D20" s="37" t="s">
        <v>14</v>
      </c>
      <c r="E20" s="37" t="s">
        <v>10</v>
      </c>
      <c r="F20" s="37" t="s">
        <v>11</v>
      </c>
      <c r="G20" s="37" t="s">
        <v>12</v>
      </c>
      <c r="H20" s="45" t="s">
        <v>52</v>
      </c>
      <c r="I20" s="45" t="s">
        <v>44</v>
      </c>
      <c r="J20" s="45" t="s">
        <v>49</v>
      </c>
      <c r="K20" s="45" t="s">
        <v>47</v>
      </c>
      <c r="L20" s="45" t="s">
        <v>26</v>
      </c>
      <c r="M20" s="45" t="s">
        <v>27</v>
      </c>
      <c r="N20" s="45" t="s">
        <v>28</v>
      </c>
      <c r="O20" s="45" t="s">
        <v>24</v>
      </c>
      <c r="P20" s="46" t="s">
        <v>23</v>
      </c>
      <c r="Q20" s="37" t="s">
        <v>16</v>
      </c>
    </row>
    <row r="21" spans="1:17" s="26" customFormat="1" ht="12.95" customHeight="1">
      <c r="A21" s="47" t="s">
        <v>60</v>
      </c>
      <c r="B21" s="47" t="s">
        <v>201</v>
      </c>
      <c r="C21" s="48">
        <v>15120.679</v>
      </c>
      <c r="D21" s="48" t="s">
        <v>44</v>
      </c>
      <c r="E21" s="26">
        <f t="shared" ref="E21:E61" si="0">+(C21-C$7)/C$8</f>
        <v>-4167.0676094777009</v>
      </c>
      <c r="F21" s="26">
        <f t="shared" ref="F21:F62" si="1">ROUND(2*E21,0)/2</f>
        <v>-4167</v>
      </c>
      <c r="G21" s="26">
        <f t="shared" ref="G21:G61" si="2">+C21-(C$7+F21*C$8)</f>
        <v>-0.32616529999722843</v>
      </c>
      <c r="I21" s="26">
        <f t="shared" ref="I21:I57" si="3">+G21</f>
        <v>-0.32616529999722843</v>
      </c>
      <c r="O21" s="26">
        <f t="shared" ref="O21:O61" ca="1" si="4">+C$11+C$12*F21</f>
        <v>-0.10259712405116125</v>
      </c>
      <c r="Q21" s="49">
        <f t="shared" ref="Q21:Q61" si="5">+C21-15018.5</f>
        <v>102.17900000000009</v>
      </c>
    </row>
    <row r="22" spans="1:17" s="26" customFormat="1" ht="12.95" customHeight="1">
      <c r="A22" s="47" t="s">
        <v>60</v>
      </c>
      <c r="B22" s="47" t="s">
        <v>201</v>
      </c>
      <c r="C22" s="48">
        <v>15318.538</v>
      </c>
      <c r="D22" s="48" t="s">
        <v>44</v>
      </c>
      <c r="E22" s="26">
        <f t="shared" si="0"/>
        <v>-4126.0542225584668</v>
      </c>
      <c r="F22" s="26">
        <f t="shared" si="1"/>
        <v>-4126</v>
      </c>
      <c r="G22" s="26">
        <f t="shared" si="2"/>
        <v>-0.26158339999892632</v>
      </c>
      <c r="I22" s="26">
        <f t="shared" si="3"/>
        <v>-0.26158339999892632</v>
      </c>
      <c r="O22" s="26">
        <f t="shared" ca="1" si="4"/>
        <v>-9.9888340397372127E-2</v>
      </c>
      <c r="Q22" s="49">
        <f t="shared" si="5"/>
        <v>300.03800000000047</v>
      </c>
    </row>
    <row r="23" spans="1:17" s="26" customFormat="1" ht="12.95" customHeight="1">
      <c r="A23" s="47" t="s">
        <v>60</v>
      </c>
      <c r="B23" s="47" t="s">
        <v>201</v>
      </c>
      <c r="C23" s="48">
        <v>16235.553</v>
      </c>
      <c r="D23" s="48" t="s">
        <v>44</v>
      </c>
      <c r="E23" s="26">
        <f t="shared" si="0"/>
        <v>-3935.9699150175356</v>
      </c>
      <c r="F23" s="26">
        <f t="shared" si="1"/>
        <v>-3936</v>
      </c>
      <c r="G23" s="26">
        <f t="shared" si="2"/>
        <v>0.14513760000045295</v>
      </c>
      <c r="I23" s="26">
        <f t="shared" si="3"/>
        <v>0.14513760000045295</v>
      </c>
      <c r="O23" s="26">
        <f t="shared" ca="1" si="4"/>
        <v>-8.7335440538349268E-2</v>
      </c>
      <c r="Q23" s="49">
        <f t="shared" si="5"/>
        <v>1217.0529999999999</v>
      </c>
    </row>
    <row r="24" spans="1:17" s="26" customFormat="1" ht="12.95" customHeight="1">
      <c r="A24" s="47" t="s">
        <v>60</v>
      </c>
      <c r="B24" s="47" t="s">
        <v>201</v>
      </c>
      <c r="C24" s="48">
        <v>16471.723999999998</v>
      </c>
      <c r="D24" s="48" t="s">
        <v>44</v>
      </c>
      <c r="E24" s="26">
        <f t="shared" si="0"/>
        <v>-3887.0149895296768</v>
      </c>
      <c r="F24" s="26">
        <f t="shared" si="1"/>
        <v>-3887</v>
      </c>
      <c r="G24" s="26">
        <f t="shared" si="2"/>
        <v>-7.2313299999223091E-2</v>
      </c>
      <c r="I24" s="26">
        <f t="shared" si="3"/>
        <v>-7.2313299999223091E-2</v>
      </c>
      <c r="O24" s="26">
        <f t="shared" ca="1" si="4"/>
        <v>-8.4098113732601315E-2</v>
      </c>
      <c r="Q24" s="49">
        <f t="shared" si="5"/>
        <v>1453.2239999999983</v>
      </c>
    </row>
    <row r="25" spans="1:17" s="26" customFormat="1" ht="12.95" customHeight="1">
      <c r="A25" s="47" t="s">
        <v>60</v>
      </c>
      <c r="B25" s="47" t="s">
        <v>201</v>
      </c>
      <c r="C25" s="48">
        <v>16775.742999999999</v>
      </c>
      <c r="D25" s="48" t="s">
        <v>44</v>
      </c>
      <c r="E25" s="26">
        <f t="shared" si="0"/>
        <v>-3823.9961282304762</v>
      </c>
      <c r="F25" s="26">
        <f t="shared" si="1"/>
        <v>-3824</v>
      </c>
      <c r="G25" s="26">
        <f t="shared" si="2"/>
        <v>1.86783999997715E-2</v>
      </c>
      <c r="I25" s="26">
        <f t="shared" si="3"/>
        <v>1.86783999997715E-2</v>
      </c>
      <c r="O25" s="26">
        <f t="shared" ca="1" si="4"/>
        <v>-7.9935836410925304E-2</v>
      </c>
      <c r="Q25" s="49">
        <f t="shared" si="5"/>
        <v>1757.2429999999986</v>
      </c>
    </row>
    <row r="26" spans="1:17" s="26" customFormat="1" ht="12.95" customHeight="1">
      <c r="A26" s="47" t="s">
        <v>60</v>
      </c>
      <c r="B26" s="47" t="s">
        <v>201</v>
      </c>
      <c r="C26" s="48">
        <v>16804.728999999999</v>
      </c>
      <c r="D26" s="48" t="s">
        <v>44</v>
      </c>
      <c r="E26" s="26">
        <f t="shared" si="0"/>
        <v>-3817.9877382495251</v>
      </c>
      <c r="F26" s="26">
        <f t="shared" si="1"/>
        <v>-3818</v>
      </c>
      <c r="G26" s="26">
        <f t="shared" si="2"/>
        <v>5.915380000078585E-2</v>
      </c>
      <c r="I26" s="26">
        <f t="shared" si="3"/>
        <v>5.915380000078585E-2</v>
      </c>
      <c r="O26" s="26">
        <f t="shared" ca="1" si="4"/>
        <v>-7.9539429046956184E-2</v>
      </c>
      <c r="Q26" s="49">
        <f t="shared" si="5"/>
        <v>1786.2289999999994</v>
      </c>
    </row>
    <row r="27" spans="1:17" s="26" customFormat="1" ht="12.95" customHeight="1">
      <c r="A27" s="47" t="s">
        <v>81</v>
      </c>
      <c r="B27" s="47" t="s">
        <v>201</v>
      </c>
      <c r="C27" s="48">
        <v>18652.3</v>
      </c>
      <c r="D27" s="48" t="s">
        <v>44</v>
      </c>
      <c r="E27" s="26">
        <f t="shared" si="0"/>
        <v>-3435.0122643830055</v>
      </c>
      <c r="F27" s="26">
        <f t="shared" si="1"/>
        <v>-3435</v>
      </c>
      <c r="G27" s="26">
        <f t="shared" si="2"/>
        <v>-5.9166499999264488E-2</v>
      </c>
      <c r="I27" s="26">
        <f t="shared" si="3"/>
        <v>-5.9166499999264488E-2</v>
      </c>
      <c r="O27" s="26">
        <f t="shared" ca="1" si="4"/>
        <v>-5.4235425646925906E-2</v>
      </c>
      <c r="Q27" s="49">
        <f t="shared" si="5"/>
        <v>3633.7999999999993</v>
      </c>
    </row>
    <row r="28" spans="1:17" s="26" customFormat="1" ht="12.95" customHeight="1">
      <c r="A28" s="47" t="s">
        <v>81</v>
      </c>
      <c r="B28" s="47" t="s">
        <v>201</v>
      </c>
      <c r="C28" s="48">
        <v>18980.330000000002</v>
      </c>
      <c r="D28" s="48" t="s">
        <v>44</v>
      </c>
      <c r="E28" s="26">
        <f t="shared" si="0"/>
        <v>-3367.0162606070016</v>
      </c>
      <c r="F28" s="26">
        <f t="shared" si="1"/>
        <v>-3367</v>
      </c>
      <c r="G28" s="26">
        <f t="shared" si="2"/>
        <v>-7.8445299994200468E-2</v>
      </c>
      <c r="I28" s="26">
        <f t="shared" si="3"/>
        <v>-7.8445299994200468E-2</v>
      </c>
      <c r="O28" s="26">
        <f t="shared" ca="1" si="4"/>
        <v>-4.9742808855275628E-2</v>
      </c>
      <c r="Q28" s="49">
        <f t="shared" si="5"/>
        <v>3961.8300000000017</v>
      </c>
    </row>
    <row r="29" spans="1:17" s="26" customFormat="1" ht="12.95" customHeight="1">
      <c r="A29" s="47" t="s">
        <v>81</v>
      </c>
      <c r="B29" s="47" t="s">
        <v>201</v>
      </c>
      <c r="C29" s="48">
        <v>19009.27</v>
      </c>
      <c r="D29" s="48" t="s">
        <v>44</v>
      </c>
      <c r="E29" s="26">
        <f t="shared" si="0"/>
        <v>-3361.0174057788536</v>
      </c>
      <c r="F29" s="26">
        <f t="shared" si="1"/>
        <v>-3361</v>
      </c>
      <c r="G29" s="26">
        <f t="shared" si="2"/>
        <v>-8.3969899995281594E-2</v>
      </c>
      <c r="I29" s="26">
        <f t="shared" si="3"/>
        <v>-8.3969899995281594E-2</v>
      </c>
      <c r="O29" s="26">
        <f t="shared" ca="1" si="4"/>
        <v>-4.934640149130648E-2</v>
      </c>
      <c r="Q29" s="49">
        <f t="shared" si="5"/>
        <v>3990.7700000000004</v>
      </c>
    </row>
    <row r="30" spans="1:17" s="26" customFormat="1" ht="12.95" customHeight="1">
      <c r="A30" s="47" t="s">
        <v>81</v>
      </c>
      <c r="B30" s="47" t="s">
        <v>201</v>
      </c>
      <c r="C30" s="48">
        <v>19038.25</v>
      </c>
      <c r="D30" s="48" t="s">
        <v>44</v>
      </c>
      <c r="E30" s="26">
        <f t="shared" si="0"/>
        <v>-3355.0102595134858</v>
      </c>
      <c r="F30" s="26">
        <f t="shared" si="1"/>
        <v>-3355</v>
      </c>
      <c r="G30" s="26">
        <f t="shared" si="2"/>
        <v>-4.9494499999127584E-2</v>
      </c>
      <c r="I30" s="26">
        <f t="shared" si="3"/>
        <v>-4.9494499999127584E-2</v>
      </c>
      <c r="O30" s="26">
        <f t="shared" ca="1" si="4"/>
        <v>-4.894999412733736E-2</v>
      </c>
      <c r="Q30" s="49">
        <f t="shared" si="5"/>
        <v>4019.75</v>
      </c>
    </row>
    <row r="31" spans="1:17" s="26" customFormat="1" ht="12.95" customHeight="1">
      <c r="A31" s="47" t="s">
        <v>81</v>
      </c>
      <c r="B31" s="47" t="s">
        <v>201</v>
      </c>
      <c r="C31" s="48">
        <v>19120.37</v>
      </c>
      <c r="D31" s="48" t="s">
        <v>44</v>
      </c>
      <c r="E31" s="26">
        <f t="shared" si="0"/>
        <v>-3337.9879389023058</v>
      </c>
      <c r="F31" s="26">
        <f t="shared" si="1"/>
        <v>-3338</v>
      </c>
      <c r="G31" s="26">
        <f t="shared" si="2"/>
        <v>5.8185800000501331E-2</v>
      </c>
      <c r="I31" s="26">
        <f t="shared" si="3"/>
        <v>5.8185800000501331E-2</v>
      </c>
      <c r="O31" s="26">
        <f t="shared" ca="1" si="4"/>
        <v>-4.7826839929424769E-2</v>
      </c>
      <c r="Q31" s="49">
        <f t="shared" si="5"/>
        <v>4101.869999999999</v>
      </c>
    </row>
    <row r="32" spans="1:17" s="26" customFormat="1" ht="12.95" customHeight="1">
      <c r="A32" s="47" t="s">
        <v>81</v>
      </c>
      <c r="B32" s="47" t="s">
        <v>201</v>
      </c>
      <c r="C32" s="48">
        <v>19125.330000000002</v>
      </c>
      <c r="D32" s="48" t="s">
        <v>44</v>
      </c>
      <c r="E32" s="26">
        <f t="shared" si="0"/>
        <v>-3336.9598006871147</v>
      </c>
      <c r="F32" s="26">
        <f t="shared" si="1"/>
        <v>-3337</v>
      </c>
      <c r="G32" s="26">
        <f t="shared" si="2"/>
        <v>0.19393170000330429</v>
      </c>
      <c r="I32" s="26">
        <f t="shared" si="3"/>
        <v>0.19393170000330429</v>
      </c>
      <c r="O32" s="26">
        <f t="shared" ca="1" si="4"/>
        <v>-4.7760772035429916E-2</v>
      </c>
      <c r="Q32" s="49">
        <f t="shared" si="5"/>
        <v>4106.8300000000017</v>
      </c>
    </row>
    <row r="33" spans="1:17" s="26" customFormat="1" ht="12.95" customHeight="1">
      <c r="A33" s="47" t="s">
        <v>99</v>
      </c>
      <c r="B33" s="47" t="s">
        <v>201</v>
      </c>
      <c r="C33" s="48">
        <v>19308.400000000001</v>
      </c>
      <c r="D33" s="48" t="s">
        <v>44</v>
      </c>
      <c r="E33" s="26">
        <f t="shared" si="0"/>
        <v>-3299.0119653937791</v>
      </c>
      <c r="F33" s="26">
        <f t="shared" si="1"/>
        <v>-3299</v>
      </c>
      <c r="G33" s="26">
        <f t="shared" si="2"/>
        <v>-5.772409999917727E-2</v>
      </c>
      <c r="I33" s="26">
        <f t="shared" si="3"/>
        <v>-5.772409999917727E-2</v>
      </c>
      <c r="O33" s="26">
        <f t="shared" ca="1" si="4"/>
        <v>-4.525019206362535E-2</v>
      </c>
      <c r="Q33" s="49">
        <f t="shared" si="5"/>
        <v>4289.9000000000015</v>
      </c>
    </row>
    <row r="34" spans="1:17" s="26" customFormat="1" ht="12.95" customHeight="1">
      <c r="A34" s="47" t="s">
        <v>99</v>
      </c>
      <c r="B34" s="47" t="s">
        <v>201</v>
      </c>
      <c r="C34" s="48">
        <v>19342.349999999999</v>
      </c>
      <c r="D34" s="48" t="s">
        <v>44</v>
      </c>
      <c r="E34" s="26">
        <f t="shared" si="0"/>
        <v>-3291.9746080539167</v>
      </c>
      <c r="F34" s="26">
        <f t="shared" si="1"/>
        <v>-3292</v>
      </c>
      <c r="G34" s="26">
        <f t="shared" si="2"/>
        <v>0.12249719999817898</v>
      </c>
      <c r="I34" s="26">
        <f t="shared" si="3"/>
        <v>0.12249719999817898</v>
      </c>
      <c r="O34" s="26">
        <f t="shared" ca="1" si="4"/>
        <v>-4.4787716805661348E-2</v>
      </c>
      <c r="Q34" s="49">
        <f t="shared" si="5"/>
        <v>4323.8499999999985</v>
      </c>
    </row>
    <row r="35" spans="1:17" s="26" customFormat="1" ht="12.95" customHeight="1">
      <c r="A35" s="47" t="s">
        <v>99</v>
      </c>
      <c r="B35" s="47" t="s">
        <v>201</v>
      </c>
      <c r="C35" s="48">
        <v>19419.259999999998</v>
      </c>
      <c r="D35" s="48" t="s">
        <v>44</v>
      </c>
      <c r="E35" s="26">
        <f t="shared" si="0"/>
        <v>-3276.0322471405475</v>
      </c>
      <c r="F35" s="26">
        <f t="shared" si="1"/>
        <v>-3276</v>
      </c>
      <c r="G35" s="26">
        <f t="shared" si="2"/>
        <v>-0.15556840000135708</v>
      </c>
      <c r="I35" s="26">
        <f t="shared" si="3"/>
        <v>-0.15556840000135708</v>
      </c>
      <c r="O35" s="26">
        <f t="shared" ca="1" si="4"/>
        <v>-4.3730630501743639E-2</v>
      </c>
      <c r="Q35" s="49">
        <f t="shared" si="5"/>
        <v>4400.7599999999984</v>
      </c>
    </row>
    <row r="36" spans="1:17" s="26" customFormat="1" ht="12.95" customHeight="1">
      <c r="A36" s="47" t="s">
        <v>99</v>
      </c>
      <c r="B36" s="47" t="s">
        <v>201</v>
      </c>
      <c r="C36" s="48">
        <v>19424.25</v>
      </c>
      <c r="D36" s="48" t="s">
        <v>44</v>
      </c>
      <c r="E36" s="26">
        <f t="shared" si="0"/>
        <v>-3274.9978903474421</v>
      </c>
      <c r="F36" s="26">
        <f t="shared" si="1"/>
        <v>-3275</v>
      </c>
      <c r="G36" s="26">
        <f t="shared" si="2"/>
        <v>1.0177500000281725E-2</v>
      </c>
      <c r="I36" s="26">
        <f t="shared" si="3"/>
        <v>1.0177500000281725E-2</v>
      </c>
      <c r="O36" s="26">
        <f t="shared" ca="1" si="4"/>
        <v>-4.3664562607748786E-2</v>
      </c>
      <c r="Q36" s="49">
        <f t="shared" si="5"/>
        <v>4405.75</v>
      </c>
    </row>
    <row r="37" spans="1:17" s="26" customFormat="1" ht="12.95" customHeight="1">
      <c r="A37" s="47" t="s">
        <v>99</v>
      </c>
      <c r="B37" s="47" t="s">
        <v>201</v>
      </c>
      <c r="C37" s="48">
        <v>19723.45</v>
      </c>
      <c r="D37" s="48" t="s">
        <v>44</v>
      </c>
      <c r="E37" s="26">
        <f t="shared" si="0"/>
        <v>-3212.9779399472341</v>
      </c>
      <c r="F37" s="26">
        <f t="shared" si="1"/>
        <v>-3213</v>
      </c>
      <c r="G37" s="26">
        <f t="shared" si="2"/>
        <v>0.10642330000337097</v>
      </c>
      <c r="I37" s="26">
        <f t="shared" si="3"/>
        <v>0.10642330000337097</v>
      </c>
      <c r="O37" s="26">
        <f t="shared" ca="1" si="4"/>
        <v>-3.9568353180067656E-2</v>
      </c>
      <c r="Q37" s="49">
        <f t="shared" si="5"/>
        <v>4704.9500000000007</v>
      </c>
    </row>
    <row r="38" spans="1:17" s="26" customFormat="1" ht="12.95" customHeight="1">
      <c r="A38" s="47" t="s">
        <v>60</v>
      </c>
      <c r="B38" s="47" t="s">
        <v>201</v>
      </c>
      <c r="C38" s="48">
        <v>19858.424999999999</v>
      </c>
      <c r="D38" s="48" t="s">
        <v>44</v>
      </c>
      <c r="E38" s="26">
        <f t="shared" si="0"/>
        <v>-3184.9995214804294</v>
      </c>
      <c r="F38" s="26">
        <f t="shared" si="1"/>
        <v>-3185</v>
      </c>
      <c r="G38" s="26">
        <f t="shared" si="2"/>
        <v>2.3085000029823277E-3</v>
      </c>
      <c r="I38" s="26">
        <f t="shared" si="3"/>
        <v>2.3085000029823277E-3</v>
      </c>
      <c r="O38" s="26">
        <f t="shared" ca="1" si="4"/>
        <v>-3.7718452148211651E-2</v>
      </c>
      <c r="Q38" s="49">
        <f t="shared" si="5"/>
        <v>4839.9249999999993</v>
      </c>
    </row>
    <row r="39" spans="1:17" s="26" customFormat="1" ht="12.95" customHeight="1">
      <c r="A39" s="47" t="s">
        <v>60</v>
      </c>
      <c r="B39" s="47" t="s">
        <v>201</v>
      </c>
      <c r="C39" s="48">
        <v>19897.024000000001</v>
      </c>
      <c r="D39" s="48" t="s">
        <v>44</v>
      </c>
      <c r="E39" s="26">
        <f t="shared" si="0"/>
        <v>-3176.9984918497548</v>
      </c>
      <c r="F39" s="26">
        <f t="shared" si="1"/>
        <v>-3177</v>
      </c>
      <c r="G39" s="26">
        <f t="shared" si="2"/>
        <v>7.2757000052661169E-3</v>
      </c>
      <c r="I39" s="26">
        <f t="shared" si="3"/>
        <v>7.2757000052661169E-3</v>
      </c>
      <c r="O39" s="26">
        <f t="shared" ca="1" si="4"/>
        <v>-3.7189908996252796E-2</v>
      </c>
      <c r="Q39" s="49">
        <f t="shared" si="5"/>
        <v>4878.5240000000013</v>
      </c>
    </row>
    <row r="40" spans="1:17" s="26" customFormat="1" ht="12.95" customHeight="1">
      <c r="A40" s="47" t="s">
        <v>60</v>
      </c>
      <c r="B40" s="47" t="s">
        <v>201</v>
      </c>
      <c r="C40" s="48">
        <v>20215.436000000002</v>
      </c>
      <c r="D40" s="48" t="s">
        <v>44</v>
      </c>
      <c r="E40" s="26">
        <f t="shared" si="0"/>
        <v>-3110.9961641531272</v>
      </c>
      <c r="F40" s="26">
        <f t="shared" si="1"/>
        <v>-3111</v>
      </c>
      <c r="G40" s="26">
        <f t="shared" si="2"/>
        <v>1.8505100000766106E-2</v>
      </c>
      <c r="I40" s="26">
        <f t="shared" si="3"/>
        <v>1.8505100000766106E-2</v>
      </c>
      <c r="O40" s="26">
        <f t="shared" ca="1" si="4"/>
        <v>-3.2829427992592225E-2</v>
      </c>
      <c r="Q40" s="49">
        <f t="shared" si="5"/>
        <v>5196.9360000000015</v>
      </c>
    </row>
    <row r="41" spans="1:17" s="26" customFormat="1" ht="12.95" customHeight="1">
      <c r="A41" s="47" t="s">
        <v>60</v>
      </c>
      <c r="B41" s="47" t="s">
        <v>201</v>
      </c>
      <c r="C41" s="48">
        <v>20596.561000000002</v>
      </c>
      <c r="D41" s="48" t="s">
        <v>44</v>
      </c>
      <c r="E41" s="26">
        <f t="shared" si="0"/>
        <v>-3031.994313898183</v>
      </c>
      <c r="F41" s="26">
        <f t="shared" si="1"/>
        <v>-3032</v>
      </c>
      <c r="G41" s="26">
        <f t="shared" si="2"/>
        <v>2.7431200003775302E-2</v>
      </c>
      <c r="I41" s="26">
        <f t="shared" si="3"/>
        <v>2.7431200003775302E-2</v>
      </c>
      <c r="O41" s="26">
        <f t="shared" ca="1" si="4"/>
        <v>-2.7610064366998532E-2</v>
      </c>
      <c r="Q41" s="49">
        <f t="shared" si="5"/>
        <v>5578.0610000000015</v>
      </c>
    </row>
    <row r="42" spans="1:17" s="26" customFormat="1" ht="12.95" customHeight="1">
      <c r="A42" s="47" t="s">
        <v>60</v>
      </c>
      <c r="B42" s="47" t="s">
        <v>201</v>
      </c>
      <c r="C42" s="48">
        <v>20601.386999999999</v>
      </c>
      <c r="D42" s="48" t="s">
        <v>44</v>
      </c>
      <c r="E42" s="26">
        <f t="shared" si="0"/>
        <v>-3030.9939519976774</v>
      </c>
      <c r="F42" s="26">
        <f t="shared" si="1"/>
        <v>-3031</v>
      </c>
      <c r="G42" s="26">
        <f t="shared" si="2"/>
        <v>2.9177100001106737E-2</v>
      </c>
      <c r="I42" s="26">
        <f t="shared" si="3"/>
        <v>2.9177100001106737E-2</v>
      </c>
      <c r="O42" s="26">
        <f t="shared" ca="1" si="4"/>
        <v>-2.7543996473003679E-2</v>
      </c>
      <c r="Q42" s="49">
        <f t="shared" si="5"/>
        <v>5582.8869999999988</v>
      </c>
    </row>
    <row r="43" spans="1:17" s="26" customFormat="1" ht="12.95" customHeight="1">
      <c r="A43" s="47" t="s">
        <v>60</v>
      </c>
      <c r="B43" s="47" t="s">
        <v>201</v>
      </c>
      <c r="C43" s="48">
        <v>20832.951000000001</v>
      </c>
      <c r="D43" s="48" t="s">
        <v>44</v>
      </c>
      <c r="E43" s="26">
        <f t="shared" si="0"/>
        <v>-2982.9939927915484</v>
      </c>
      <c r="F43" s="26">
        <f t="shared" si="1"/>
        <v>-2983</v>
      </c>
      <c r="G43" s="26">
        <f t="shared" si="2"/>
        <v>2.8980300005059689E-2</v>
      </c>
      <c r="I43" s="26">
        <f t="shared" si="3"/>
        <v>2.8980300005059689E-2</v>
      </c>
      <c r="O43" s="26">
        <f t="shared" ca="1" si="4"/>
        <v>-2.4372737561250524E-2</v>
      </c>
      <c r="Q43" s="49">
        <f t="shared" si="5"/>
        <v>5814.4510000000009</v>
      </c>
    </row>
    <row r="44" spans="1:17" s="26" customFormat="1" ht="12.95" customHeight="1">
      <c r="A44" s="47" t="s">
        <v>60</v>
      </c>
      <c r="B44" s="47" t="s">
        <v>201</v>
      </c>
      <c r="C44" s="48">
        <v>20842.59</v>
      </c>
      <c r="D44" s="48" t="s">
        <v>44</v>
      </c>
      <c r="E44" s="26">
        <f t="shared" si="0"/>
        <v>-2980.9959637076327</v>
      </c>
      <c r="F44" s="26">
        <f t="shared" si="1"/>
        <v>-2981</v>
      </c>
      <c r="G44" s="26">
        <f t="shared" si="2"/>
        <v>1.9472100004350068E-2</v>
      </c>
      <c r="I44" s="26">
        <f t="shared" si="3"/>
        <v>1.9472100004350068E-2</v>
      </c>
      <c r="O44" s="26">
        <f t="shared" ca="1" si="4"/>
        <v>-2.4240601773260817E-2</v>
      </c>
      <c r="Q44" s="49">
        <f t="shared" si="5"/>
        <v>5824.09</v>
      </c>
    </row>
    <row r="45" spans="1:17" s="26" customFormat="1" ht="12.95" customHeight="1">
      <c r="A45" s="47" t="s">
        <v>99</v>
      </c>
      <c r="B45" s="47" t="s">
        <v>201</v>
      </c>
      <c r="C45" s="48">
        <v>21156.31</v>
      </c>
      <c r="D45" s="48" t="s">
        <v>44</v>
      </c>
      <c r="E45" s="26">
        <f t="shared" si="0"/>
        <v>-2915.966221596826</v>
      </c>
      <c r="F45" s="26">
        <f t="shared" si="1"/>
        <v>-2916</v>
      </c>
      <c r="G45" s="26">
        <f t="shared" si="2"/>
        <v>0.16295560000071418</v>
      </c>
      <c r="I45" s="26">
        <f t="shared" si="3"/>
        <v>0.16295560000071418</v>
      </c>
      <c r="O45" s="26">
        <f t="shared" ca="1" si="4"/>
        <v>-1.9946188663595099E-2</v>
      </c>
      <c r="Q45" s="49">
        <f t="shared" si="5"/>
        <v>6137.8100000000013</v>
      </c>
    </row>
    <row r="46" spans="1:17" s="26" customFormat="1" ht="12.95" customHeight="1">
      <c r="A46" s="47" t="s">
        <v>140</v>
      </c>
      <c r="B46" s="47" t="s">
        <v>43</v>
      </c>
      <c r="C46" s="48">
        <v>21281.599999999999</v>
      </c>
      <c r="D46" s="48" t="s">
        <v>44</v>
      </c>
      <c r="E46" s="26">
        <f t="shared" si="0"/>
        <v>-2889.9953673667396</v>
      </c>
      <c r="F46" s="26">
        <f t="shared" si="1"/>
        <v>-2890</v>
      </c>
      <c r="G46" s="26">
        <f t="shared" si="2"/>
        <v>2.2348999998939689E-2</v>
      </c>
      <c r="I46" s="26">
        <f t="shared" si="3"/>
        <v>2.2348999998939689E-2</v>
      </c>
      <c r="O46" s="26">
        <f t="shared" ca="1" si="4"/>
        <v>-1.8228423419728829E-2</v>
      </c>
      <c r="Q46" s="49">
        <f t="shared" si="5"/>
        <v>6263.0999999999985</v>
      </c>
    </row>
    <row r="47" spans="1:17" s="26" customFormat="1" ht="12.95" customHeight="1">
      <c r="A47" s="47" t="s">
        <v>145</v>
      </c>
      <c r="B47" s="47" t="s">
        <v>201</v>
      </c>
      <c r="C47" s="48">
        <v>24586.38</v>
      </c>
      <c r="D47" s="48" t="s">
        <v>44</v>
      </c>
      <c r="E47" s="26">
        <f t="shared" si="0"/>
        <v>-2204.9609700285059</v>
      </c>
      <c r="F47" s="26">
        <f t="shared" si="1"/>
        <v>-2205</v>
      </c>
      <c r="G47" s="26">
        <f t="shared" si="2"/>
        <v>0.18829050000204006</v>
      </c>
      <c r="I47" s="26">
        <f t="shared" si="3"/>
        <v>0.18829050000204006</v>
      </c>
      <c r="O47" s="26">
        <f t="shared" ca="1" si="4"/>
        <v>2.7028083966748245E-2</v>
      </c>
      <c r="Q47" s="49">
        <f t="shared" si="5"/>
        <v>9567.880000000001</v>
      </c>
    </row>
    <row r="48" spans="1:17" s="26" customFormat="1" ht="12.95" customHeight="1">
      <c r="A48" s="47" t="s">
        <v>150</v>
      </c>
      <c r="B48" s="47" t="s">
        <v>201</v>
      </c>
      <c r="C48" s="48">
        <v>25324.3</v>
      </c>
      <c r="D48" s="48" t="s">
        <v>44</v>
      </c>
      <c r="E48" s="26">
        <f t="shared" si="0"/>
        <v>-2052.0005362072447</v>
      </c>
      <c r="F48" s="26">
        <f t="shared" si="1"/>
        <v>-2052</v>
      </c>
      <c r="G48" s="26">
        <f t="shared" si="2"/>
        <v>-2.5867999975162093E-3</v>
      </c>
      <c r="I48" s="26">
        <f t="shared" si="3"/>
        <v>-2.5867999975162093E-3</v>
      </c>
      <c r="O48" s="26">
        <f t="shared" ca="1" si="4"/>
        <v>3.7136471747961364E-2</v>
      </c>
      <c r="Q48" s="49">
        <f t="shared" si="5"/>
        <v>10305.799999999999</v>
      </c>
    </row>
    <row r="49" spans="1:17" s="26" customFormat="1" ht="12.95" customHeight="1">
      <c r="A49" s="47" t="s">
        <v>145</v>
      </c>
      <c r="B49" s="47" t="s">
        <v>201</v>
      </c>
      <c r="C49" s="48">
        <v>26419.232</v>
      </c>
      <c r="D49" s="48" t="s">
        <v>44</v>
      </c>
      <c r="E49" s="26">
        <f t="shared" si="0"/>
        <v>-1825.036537772751</v>
      </c>
      <c r="F49" s="26">
        <f t="shared" si="1"/>
        <v>-1825</v>
      </c>
      <c r="G49" s="26">
        <f t="shared" si="2"/>
        <v>-0.17626749999908498</v>
      </c>
      <c r="I49" s="26">
        <f t="shared" si="3"/>
        <v>-0.17626749999908498</v>
      </c>
      <c r="O49" s="26">
        <f t="shared" ca="1" si="4"/>
        <v>5.2133883684793922E-2</v>
      </c>
      <c r="Q49" s="49">
        <f t="shared" si="5"/>
        <v>11400.732</v>
      </c>
    </row>
    <row r="50" spans="1:17" s="26" customFormat="1" ht="12.95" customHeight="1">
      <c r="A50" s="47" t="s">
        <v>145</v>
      </c>
      <c r="B50" s="47" t="s">
        <v>43</v>
      </c>
      <c r="C50" s="48">
        <v>33515.561000000002</v>
      </c>
      <c r="D50" s="48" t="s">
        <v>44</v>
      </c>
      <c r="E50" s="26">
        <f t="shared" si="0"/>
        <v>-354.06737800150228</v>
      </c>
      <c r="F50" s="26">
        <f t="shared" si="1"/>
        <v>-354</v>
      </c>
      <c r="G50" s="26">
        <f t="shared" si="2"/>
        <v>-0.32504859999608016</v>
      </c>
      <c r="I50" s="26">
        <f t="shared" si="3"/>
        <v>-0.32504859999608016</v>
      </c>
      <c r="O50" s="26">
        <f t="shared" ca="1" si="4"/>
        <v>0.14931975575122863</v>
      </c>
      <c r="Q50" s="49">
        <f t="shared" si="5"/>
        <v>18497.061000000002</v>
      </c>
    </row>
    <row r="51" spans="1:17" s="26" customFormat="1" ht="12.95" customHeight="1">
      <c r="A51" s="47" t="s">
        <v>145</v>
      </c>
      <c r="B51" s="47" t="s">
        <v>43</v>
      </c>
      <c r="C51" s="48">
        <v>34181.483</v>
      </c>
      <c r="D51" s="48" t="s">
        <v>44</v>
      </c>
      <c r="E51" s="26">
        <f t="shared" si="0"/>
        <v>-216.03111660308244</v>
      </c>
      <c r="F51" s="26">
        <f t="shared" si="1"/>
        <v>-216</v>
      </c>
      <c r="G51" s="26">
        <f t="shared" si="2"/>
        <v>-0.15011439999943832</v>
      </c>
      <c r="I51" s="26">
        <f t="shared" si="3"/>
        <v>-0.15011439999943832</v>
      </c>
      <c r="O51" s="26">
        <f t="shared" ca="1" si="4"/>
        <v>0.1584371251225189</v>
      </c>
      <c r="Q51" s="49">
        <f t="shared" si="5"/>
        <v>19162.983</v>
      </c>
    </row>
    <row r="52" spans="1:17" s="26" customFormat="1" ht="12.95" customHeight="1">
      <c r="A52" s="47" t="s">
        <v>145</v>
      </c>
      <c r="B52" s="47" t="s">
        <v>43</v>
      </c>
      <c r="C52" s="48">
        <v>35223.46</v>
      </c>
      <c r="D52" s="48" t="s">
        <v>44</v>
      </c>
      <c r="E52" s="26">
        <f t="shared" si="0"/>
        <v>-4.394461726208293E-2</v>
      </c>
      <c r="F52" s="26">
        <f t="shared" si="1"/>
        <v>0</v>
      </c>
      <c r="G52" s="26">
        <f t="shared" si="2"/>
        <v>-0.21199999999953434</v>
      </c>
      <c r="I52" s="26">
        <f t="shared" si="3"/>
        <v>-0.21199999999953434</v>
      </c>
      <c r="O52" s="26">
        <f t="shared" ca="1" si="4"/>
        <v>0.17270779022540803</v>
      </c>
      <c r="Q52" s="49">
        <f t="shared" si="5"/>
        <v>20204.96</v>
      </c>
    </row>
    <row r="53" spans="1:17" s="26" customFormat="1" ht="12.95" customHeight="1">
      <c r="A53" s="26" t="s">
        <v>13</v>
      </c>
      <c r="C53" s="50">
        <v>35223.671999999999</v>
      </c>
      <c r="D53" s="50" t="s">
        <v>15</v>
      </c>
      <c r="E53" s="26">
        <f t="shared" si="0"/>
        <v>0</v>
      </c>
      <c r="F53" s="26">
        <f t="shared" si="1"/>
        <v>0</v>
      </c>
      <c r="G53" s="26">
        <f t="shared" si="2"/>
        <v>0</v>
      </c>
      <c r="I53" s="26">
        <f t="shared" si="3"/>
        <v>0</v>
      </c>
      <c r="O53" s="26">
        <f t="shared" ca="1" si="4"/>
        <v>0.17270779022540803</v>
      </c>
      <c r="Q53" s="49">
        <f t="shared" si="5"/>
        <v>20205.171999999999</v>
      </c>
    </row>
    <row r="54" spans="1:17" s="26" customFormat="1" ht="12.95" customHeight="1">
      <c r="A54" s="2" t="s">
        <v>29</v>
      </c>
      <c r="B54" s="3"/>
      <c r="C54" s="7">
        <v>38267.760000000002</v>
      </c>
      <c r="D54" s="8"/>
      <c r="E54" s="26">
        <f t="shared" si="0"/>
        <v>630.99661354902582</v>
      </c>
      <c r="F54" s="26">
        <f t="shared" si="1"/>
        <v>631</v>
      </c>
      <c r="G54" s="26">
        <f t="shared" si="2"/>
        <v>-1.6337099994416349E-2</v>
      </c>
      <c r="I54" s="26">
        <f t="shared" si="3"/>
        <v>-1.6337099994416349E-2</v>
      </c>
      <c r="O54" s="26">
        <f t="shared" ca="1" si="4"/>
        <v>0.21439663133616282</v>
      </c>
      <c r="Q54" s="49">
        <f t="shared" si="5"/>
        <v>23249.260000000002</v>
      </c>
    </row>
    <row r="55" spans="1:17" s="26" customFormat="1" ht="12.95" customHeight="1">
      <c r="A55" s="47" t="s">
        <v>145</v>
      </c>
      <c r="B55" s="47" t="s">
        <v>43</v>
      </c>
      <c r="C55" s="48">
        <v>40356.684999999998</v>
      </c>
      <c r="D55" s="48" t="s">
        <v>44</v>
      </c>
      <c r="E55" s="26">
        <f t="shared" si="0"/>
        <v>1064.0013758810919</v>
      </c>
      <c r="F55" s="26">
        <f t="shared" si="1"/>
        <v>1064</v>
      </c>
      <c r="G55" s="26">
        <f t="shared" si="2"/>
        <v>6.6375999958836474E-3</v>
      </c>
      <c r="I55" s="26">
        <f t="shared" si="3"/>
        <v>6.6375999958836474E-3</v>
      </c>
      <c r="O55" s="26">
        <f t="shared" ca="1" si="4"/>
        <v>0.24300402943593591</v>
      </c>
      <c r="Q55" s="49">
        <f t="shared" si="5"/>
        <v>25338.184999999998</v>
      </c>
    </row>
    <row r="56" spans="1:17" s="26" customFormat="1" ht="12.95" customHeight="1">
      <c r="A56" s="47" t="s">
        <v>178</v>
      </c>
      <c r="B56" s="47" t="s">
        <v>43</v>
      </c>
      <c r="C56" s="48">
        <v>41456.633999999998</v>
      </c>
      <c r="D56" s="48" t="s">
        <v>44</v>
      </c>
      <c r="E56" s="26">
        <f t="shared" si="0"/>
        <v>1292.005327828814</v>
      </c>
      <c r="F56" s="26">
        <f t="shared" si="1"/>
        <v>1292</v>
      </c>
      <c r="G56" s="26">
        <f t="shared" si="2"/>
        <v>2.5702799997816328E-2</v>
      </c>
      <c r="I56" s="26">
        <f t="shared" si="3"/>
        <v>2.5702799997816328E-2</v>
      </c>
      <c r="O56" s="26">
        <f t="shared" ca="1" si="4"/>
        <v>0.25806750926676331</v>
      </c>
      <c r="Q56" s="49">
        <f t="shared" si="5"/>
        <v>26438.133999999998</v>
      </c>
    </row>
    <row r="57" spans="1:17" s="26" customFormat="1" ht="12.95" customHeight="1">
      <c r="A57" s="47" t="s">
        <v>178</v>
      </c>
      <c r="B57" s="47" t="s">
        <v>43</v>
      </c>
      <c r="C57" s="48">
        <v>42855.637000000002</v>
      </c>
      <c r="D57" s="48" t="s">
        <v>44</v>
      </c>
      <c r="E57" s="26">
        <f t="shared" si="0"/>
        <v>1581.9989664308941</v>
      </c>
      <c r="F57" s="26">
        <f t="shared" si="1"/>
        <v>1582</v>
      </c>
      <c r="G57" s="26">
        <f t="shared" si="2"/>
        <v>-4.9861999941640534E-3</v>
      </c>
      <c r="I57" s="26">
        <f t="shared" si="3"/>
        <v>-4.9861999941640534E-3</v>
      </c>
      <c r="O57" s="26">
        <f t="shared" ca="1" si="4"/>
        <v>0.27722719852527189</v>
      </c>
      <c r="Q57" s="49">
        <f t="shared" si="5"/>
        <v>27837.137000000002</v>
      </c>
    </row>
    <row r="58" spans="1:17" s="26" customFormat="1" ht="12.95" customHeight="1">
      <c r="A58" s="4" t="s">
        <v>30</v>
      </c>
      <c r="B58" s="5"/>
      <c r="C58" s="8">
        <v>51349.697999999997</v>
      </c>
      <c r="D58" s="8">
        <v>8.0000000000000002E-3</v>
      </c>
      <c r="E58" s="26">
        <f t="shared" si="0"/>
        <v>3342.698304386578</v>
      </c>
      <c r="F58" s="26">
        <f t="shared" si="1"/>
        <v>3342.5</v>
      </c>
      <c r="G58" s="26">
        <f t="shared" si="2"/>
        <v>0.95667074999801116</v>
      </c>
      <c r="J58" s="26">
        <f>+G58</f>
        <v>0.95667074999801116</v>
      </c>
      <c r="O58" s="26">
        <f t="shared" ca="1" si="4"/>
        <v>0.39353972590321767</v>
      </c>
      <c r="Q58" s="49">
        <f t="shared" si="5"/>
        <v>36331.197999999997</v>
      </c>
    </row>
    <row r="59" spans="1:17" s="26" customFormat="1" ht="12.95" customHeight="1">
      <c r="A59" s="47" t="s">
        <v>192</v>
      </c>
      <c r="B59" s="47" t="s">
        <v>43</v>
      </c>
      <c r="C59" s="48">
        <v>51571.53</v>
      </c>
      <c r="D59" s="48" t="s">
        <v>44</v>
      </c>
      <c r="E59" s="26">
        <f t="shared" si="0"/>
        <v>3388.6809569172569</v>
      </c>
      <c r="F59" s="26">
        <f t="shared" si="1"/>
        <v>3388.5</v>
      </c>
      <c r="G59" s="26">
        <f t="shared" si="2"/>
        <v>0.87298215000191703</v>
      </c>
      <c r="I59" s="26">
        <f>+G59</f>
        <v>0.87298215000191703</v>
      </c>
      <c r="O59" s="26">
        <f t="shared" ca="1" si="4"/>
        <v>0.39657884902698115</v>
      </c>
      <c r="Q59" s="49">
        <f t="shared" si="5"/>
        <v>36553.03</v>
      </c>
    </row>
    <row r="60" spans="1:17" s="26" customFormat="1" ht="12.95" customHeight="1">
      <c r="A60" s="47" t="s">
        <v>196</v>
      </c>
      <c r="B60" s="47" t="s">
        <v>43</v>
      </c>
      <c r="C60" s="48">
        <v>52618.097000000002</v>
      </c>
      <c r="D60" s="47" t="s">
        <v>44</v>
      </c>
      <c r="E60" s="26">
        <f t="shared" si="0"/>
        <v>3605.6195713239904</v>
      </c>
      <c r="F60" s="26">
        <f t="shared" si="1"/>
        <v>3605.5</v>
      </c>
      <c r="G60" s="26">
        <f t="shared" si="2"/>
        <v>0.5768424500056426</v>
      </c>
      <c r="I60" s="26">
        <f>+G60</f>
        <v>0.5768424500056426</v>
      </c>
      <c r="O60" s="26">
        <f t="shared" ca="1" si="4"/>
        <v>0.41091558202386508</v>
      </c>
      <c r="Q60" s="49">
        <f t="shared" si="5"/>
        <v>37599.597000000002</v>
      </c>
    </row>
    <row r="61" spans="1:17" s="26" customFormat="1" ht="12.95" customHeight="1">
      <c r="A61" s="11" t="s">
        <v>42</v>
      </c>
      <c r="B61" s="12" t="s">
        <v>43</v>
      </c>
      <c r="C61" s="11">
        <v>53240.04</v>
      </c>
      <c r="D61" s="11" t="s">
        <v>44</v>
      </c>
      <c r="E61" s="26">
        <f t="shared" si="0"/>
        <v>3734.5396047857434</v>
      </c>
      <c r="F61" s="26">
        <f t="shared" si="1"/>
        <v>3734.5</v>
      </c>
      <c r="G61" s="26">
        <f t="shared" si="2"/>
        <v>0.19106355000258191</v>
      </c>
      <c r="I61" s="26">
        <f>+G61</f>
        <v>0.19106355000258191</v>
      </c>
      <c r="O61" s="26">
        <f t="shared" ca="1" si="4"/>
        <v>0.41943834034920163</v>
      </c>
      <c r="Q61" s="49">
        <f t="shared" si="5"/>
        <v>38221.54</v>
      </c>
    </row>
    <row r="62" spans="1:17" s="26" customFormat="1" ht="12.95" customHeight="1">
      <c r="A62" s="51" t="s">
        <v>0</v>
      </c>
      <c r="B62" s="52" t="s">
        <v>43</v>
      </c>
      <c r="C62" s="53">
        <v>57338.794000000002</v>
      </c>
      <c r="D62" s="53">
        <v>0.02</v>
      </c>
      <c r="E62" s="26">
        <f>+(C62-C$7)/C$8</f>
        <v>4584.1536414924749</v>
      </c>
      <c r="F62" s="26">
        <f t="shared" si="1"/>
        <v>4584</v>
      </c>
      <c r="G62" s="26">
        <f>+C62-(C$7+F62*C$8)</f>
        <v>0.74120560000301339</v>
      </c>
      <c r="K62" s="26">
        <f>+G62</f>
        <v>0.74120560000301339</v>
      </c>
      <c r="O62" s="26">
        <f ca="1">+C$11+C$12*F62</f>
        <v>0.47556301629783271</v>
      </c>
      <c r="Q62" s="49">
        <f>+C62-15018.5</f>
        <v>42320.294000000002</v>
      </c>
    </row>
    <row r="63" spans="1:17" s="26" customFormat="1" ht="12.95" customHeight="1">
      <c r="A63" s="54"/>
      <c r="B63" s="54"/>
      <c r="C63" s="54"/>
      <c r="D63" s="54"/>
      <c r="E63" s="54"/>
      <c r="F63" s="54"/>
    </row>
    <row r="64" spans="1:17" s="26" customFormat="1" ht="12.95" customHeight="1">
      <c r="A64" s="54"/>
      <c r="B64" s="54"/>
      <c r="C64" s="54"/>
      <c r="D64" s="54"/>
      <c r="E64" s="54"/>
      <c r="F64" s="54"/>
    </row>
    <row r="65" spans="1:6" s="26" customFormat="1" ht="12.95" customHeight="1">
      <c r="A65" s="54"/>
      <c r="B65" s="54"/>
      <c r="C65" s="54"/>
      <c r="D65" s="54"/>
      <c r="E65" s="54"/>
      <c r="F65" s="54"/>
    </row>
    <row r="66" spans="1:6" s="26" customFormat="1" ht="12.95" customHeight="1">
      <c r="A66" s="54"/>
      <c r="B66" s="54"/>
      <c r="C66" s="54"/>
      <c r="D66" s="54"/>
      <c r="E66" s="54"/>
      <c r="F66" s="54"/>
    </row>
    <row r="67" spans="1:6" s="26" customFormat="1" ht="12.95" customHeight="1">
      <c r="A67" s="54"/>
      <c r="B67" s="54"/>
      <c r="C67" s="54"/>
      <c r="D67" s="54"/>
      <c r="E67" s="54"/>
      <c r="F67" s="54"/>
    </row>
    <row r="68" spans="1:6" s="26" customFormat="1" ht="12.95" customHeight="1">
      <c r="A68" s="54"/>
      <c r="B68" s="54"/>
      <c r="C68" s="54"/>
      <c r="D68" s="54"/>
      <c r="E68" s="54"/>
      <c r="F68" s="54"/>
    </row>
    <row r="69" spans="1:6" s="26" customFormat="1" ht="12.95" customHeight="1">
      <c r="A69" s="54"/>
      <c r="B69" s="54"/>
      <c r="C69" s="54"/>
      <c r="D69" s="54"/>
      <c r="E69" s="54"/>
      <c r="F69" s="54"/>
    </row>
    <row r="70" spans="1:6" s="26" customFormat="1" ht="12.95" customHeight="1">
      <c r="A70" s="54"/>
      <c r="B70" s="54"/>
      <c r="C70" s="54"/>
      <c r="D70" s="54"/>
      <c r="E70" s="54"/>
      <c r="F70" s="54"/>
    </row>
    <row r="71" spans="1:6" s="26" customFormat="1" ht="12.95" customHeight="1">
      <c r="A71" s="54"/>
      <c r="B71" s="54"/>
      <c r="C71" s="54"/>
      <c r="D71" s="54"/>
      <c r="E71" s="54"/>
      <c r="F71" s="54"/>
    </row>
    <row r="72" spans="1:6" s="26" customFormat="1" ht="12.95" customHeight="1">
      <c r="A72" s="54"/>
      <c r="B72" s="54"/>
      <c r="C72" s="54"/>
      <c r="D72" s="54"/>
      <c r="E72" s="54"/>
      <c r="F72" s="54"/>
    </row>
    <row r="73" spans="1:6" s="26" customFormat="1" ht="12.95" customHeight="1">
      <c r="A73" s="54"/>
      <c r="B73" s="54"/>
      <c r="C73" s="54"/>
      <c r="D73" s="54"/>
      <c r="E73" s="54"/>
      <c r="F73" s="54"/>
    </row>
    <row r="74" spans="1:6" s="26" customFormat="1" ht="12.95" customHeight="1">
      <c r="A74" s="54"/>
      <c r="B74" s="54"/>
      <c r="C74" s="54"/>
      <c r="D74" s="54"/>
      <c r="E74" s="54"/>
      <c r="F74" s="54"/>
    </row>
    <row r="75" spans="1:6" s="26" customFormat="1" ht="12.95" customHeight="1">
      <c r="A75" s="54"/>
      <c r="B75" s="54"/>
      <c r="C75" s="54"/>
      <c r="D75" s="54"/>
      <c r="E75" s="54"/>
      <c r="F75" s="54"/>
    </row>
    <row r="76" spans="1:6" s="26" customFormat="1" ht="12.95" customHeight="1">
      <c r="A76" s="54"/>
      <c r="B76" s="54"/>
      <c r="C76" s="54"/>
      <c r="D76" s="54"/>
      <c r="E76" s="54"/>
      <c r="F76" s="54"/>
    </row>
    <row r="77" spans="1:6" s="26" customFormat="1" ht="12.95" customHeight="1">
      <c r="A77" s="54"/>
      <c r="B77" s="54"/>
      <c r="C77" s="54"/>
      <c r="D77" s="54"/>
      <c r="E77" s="54"/>
      <c r="F77" s="54"/>
    </row>
    <row r="78" spans="1:6" s="26" customFormat="1" ht="12.95" customHeight="1">
      <c r="A78" s="54"/>
      <c r="B78" s="54"/>
      <c r="C78" s="54"/>
      <c r="D78" s="54"/>
      <c r="E78" s="54"/>
      <c r="F78" s="54"/>
    </row>
    <row r="79" spans="1:6" s="26" customFormat="1" ht="12.95" customHeight="1">
      <c r="A79" s="54"/>
      <c r="B79" s="54"/>
      <c r="C79" s="54"/>
      <c r="D79" s="54"/>
      <c r="E79" s="54"/>
      <c r="F79" s="54"/>
    </row>
    <row r="80" spans="1:6" s="26" customFormat="1" ht="12.95" customHeight="1">
      <c r="A80" s="54"/>
      <c r="B80" s="54"/>
      <c r="C80" s="54"/>
      <c r="D80" s="54"/>
      <c r="E80" s="54"/>
      <c r="F80" s="54"/>
    </row>
    <row r="81" spans="1:6" s="26" customFormat="1" ht="12.95" customHeight="1">
      <c r="A81" s="54"/>
      <c r="B81" s="54"/>
      <c r="C81" s="54"/>
      <c r="D81" s="54"/>
      <c r="E81" s="54"/>
      <c r="F81" s="54"/>
    </row>
    <row r="82" spans="1:6" s="26" customFormat="1" ht="12.95" customHeight="1">
      <c r="A82" s="54"/>
      <c r="B82" s="54"/>
      <c r="C82" s="54"/>
      <c r="D82" s="54"/>
      <c r="E82" s="54"/>
      <c r="F82" s="54"/>
    </row>
    <row r="83" spans="1:6" s="26" customFormat="1" ht="12.95" customHeight="1">
      <c r="A83" s="54"/>
      <c r="B83" s="54"/>
      <c r="C83" s="54"/>
      <c r="D83" s="54"/>
      <c r="E83" s="54"/>
      <c r="F83" s="54"/>
    </row>
    <row r="84" spans="1:6" s="26" customFormat="1" ht="12.95" customHeight="1">
      <c r="A84" s="54"/>
      <c r="B84" s="54"/>
      <c r="C84" s="54"/>
      <c r="D84" s="54"/>
      <c r="E84" s="54"/>
      <c r="F84" s="54"/>
    </row>
    <row r="85" spans="1:6" s="26" customFormat="1" ht="12.95" customHeight="1">
      <c r="A85" s="54"/>
      <c r="B85" s="54"/>
      <c r="C85" s="54"/>
      <c r="D85" s="54"/>
      <c r="E85" s="54"/>
      <c r="F85" s="54"/>
    </row>
    <row r="86" spans="1:6" s="26" customFormat="1" ht="12.95" customHeight="1">
      <c r="A86" s="54"/>
      <c r="B86" s="54"/>
      <c r="C86" s="54"/>
      <c r="D86" s="54"/>
      <c r="E86" s="54"/>
      <c r="F86" s="54"/>
    </row>
    <row r="87" spans="1:6" s="26" customFormat="1" ht="12.95" customHeight="1">
      <c r="A87" s="54"/>
      <c r="B87" s="54"/>
      <c r="C87" s="54"/>
      <c r="D87" s="54"/>
      <c r="E87" s="54"/>
      <c r="F87" s="54"/>
    </row>
    <row r="88" spans="1:6" s="26" customFormat="1" ht="12.95" customHeight="1">
      <c r="A88" s="54"/>
      <c r="B88" s="54"/>
      <c r="C88" s="54"/>
      <c r="D88" s="54"/>
      <c r="E88" s="54"/>
      <c r="F88" s="54"/>
    </row>
    <row r="89" spans="1:6" s="26" customFormat="1" ht="12.95" customHeight="1">
      <c r="A89" s="54"/>
      <c r="B89" s="54"/>
      <c r="C89" s="54"/>
      <c r="D89" s="54"/>
      <c r="E89" s="54"/>
      <c r="F89" s="54"/>
    </row>
    <row r="90" spans="1:6" s="26" customFormat="1" ht="12.95" customHeight="1">
      <c r="A90" s="54"/>
      <c r="B90" s="54"/>
      <c r="C90" s="54"/>
      <c r="D90" s="54"/>
      <c r="E90" s="54"/>
      <c r="F90" s="54"/>
    </row>
    <row r="91" spans="1:6" s="26" customFormat="1" ht="12.95" customHeight="1">
      <c r="A91" s="54"/>
      <c r="B91" s="54"/>
      <c r="C91" s="54"/>
      <c r="D91" s="54"/>
      <c r="E91" s="54"/>
      <c r="F91" s="54"/>
    </row>
    <row r="92" spans="1:6" s="26" customFormat="1" ht="12.95" customHeight="1">
      <c r="A92" s="54"/>
      <c r="B92" s="54"/>
      <c r="C92" s="54"/>
      <c r="D92" s="54"/>
      <c r="E92" s="54"/>
      <c r="F92" s="54"/>
    </row>
    <row r="93" spans="1:6" s="26" customFormat="1" ht="12.95" customHeight="1">
      <c r="A93" s="54"/>
      <c r="B93" s="54"/>
      <c r="C93" s="54"/>
      <c r="D93" s="54"/>
      <c r="E93" s="54"/>
      <c r="F93" s="54"/>
    </row>
    <row r="94" spans="1:6" s="26" customFormat="1" ht="12.95" customHeight="1">
      <c r="A94" s="54"/>
      <c r="B94" s="54"/>
      <c r="C94" s="54"/>
      <c r="D94" s="54"/>
      <c r="E94" s="54"/>
      <c r="F94" s="54"/>
    </row>
    <row r="95" spans="1:6" s="26" customFormat="1" ht="12.95" customHeight="1">
      <c r="A95" s="54"/>
      <c r="B95" s="54"/>
      <c r="C95" s="54"/>
      <c r="D95" s="54"/>
      <c r="E95" s="54"/>
      <c r="F95" s="54"/>
    </row>
    <row r="96" spans="1:6" s="26" customFormat="1" ht="12.95" customHeight="1">
      <c r="A96" s="54"/>
      <c r="B96" s="54"/>
      <c r="C96" s="54"/>
      <c r="D96" s="54"/>
      <c r="E96" s="54"/>
      <c r="F96" s="54"/>
    </row>
    <row r="97" spans="1:6" s="26" customFormat="1" ht="12.95" customHeight="1">
      <c r="A97" s="54"/>
      <c r="B97" s="54"/>
      <c r="C97" s="54"/>
      <c r="D97" s="54"/>
      <c r="E97" s="54"/>
      <c r="F97" s="54"/>
    </row>
    <row r="98" spans="1:6" s="26" customFormat="1" ht="12.95" customHeight="1">
      <c r="A98" s="54"/>
      <c r="B98" s="54"/>
      <c r="C98" s="54"/>
      <c r="D98" s="54"/>
      <c r="E98" s="54"/>
      <c r="F98" s="54"/>
    </row>
    <row r="99" spans="1:6" s="26" customFormat="1" ht="12.95" customHeight="1">
      <c r="A99" s="54"/>
      <c r="B99" s="54"/>
      <c r="C99" s="54"/>
      <c r="D99" s="54"/>
      <c r="E99" s="54"/>
      <c r="F99" s="54"/>
    </row>
    <row r="100" spans="1:6" s="26" customFormat="1" ht="12.95" customHeight="1">
      <c r="A100" s="54"/>
      <c r="B100" s="54"/>
      <c r="C100" s="54"/>
      <c r="D100" s="54"/>
      <c r="E100" s="54"/>
      <c r="F100" s="54"/>
    </row>
    <row r="101" spans="1:6" s="26" customFormat="1" ht="12.95" customHeight="1">
      <c r="A101" s="54"/>
      <c r="B101" s="54"/>
      <c r="C101" s="54"/>
      <c r="D101" s="54"/>
      <c r="E101" s="54"/>
      <c r="F101" s="54"/>
    </row>
    <row r="102" spans="1:6" s="26" customFormat="1" ht="12.95" customHeight="1">
      <c r="A102" s="54"/>
      <c r="B102" s="54"/>
      <c r="C102" s="54"/>
      <c r="D102" s="54"/>
      <c r="E102" s="54"/>
      <c r="F102" s="54"/>
    </row>
    <row r="103" spans="1:6" s="26" customFormat="1" ht="12.95" customHeight="1">
      <c r="A103" s="54"/>
      <c r="B103" s="54"/>
      <c r="C103" s="54"/>
      <c r="D103" s="54"/>
      <c r="E103" s="54"/>
      <c r="F103" s="54"/>
    </row>
    <row r="104" spans="1:6" s="26" customFormat="1" ht="12.95" customHeight="1">
      <c r="A104" s="54"/>
      <c r="B104" s="54"/>
      <c r="C104" s="54"/>
      <c r="D104" s="54"/>
      <c r="E104" s="54"/>
      <c r="F104" s="54"/>
    </row>
    <row r="105" spans="1:6" s="26" customFormat="1" ht="12.95" customHeight="1">
      <c r="A105" s="54"/>
      <c r="B105" s="54"/>
      <c r="C105" s="54"/>
      <c r="D105" s="54"/>
      <c r="E105" s="54"/>
      <c r="F105" s="54"/>
    </row>
    <row r="106" spans="1:6" s="26" customFormat="1" ht="12.95" customHeight="1">
      <c r="A106" s="54"/>
      <c r="B106" s="54"/>
      <c r="C106" s="54"/>
      <c r="D106" s="54"/>
      <c r="E106" s="54"/>
      <c r="F106" s="54"/>
    </row>
    <row r="107" spans="1:6" s="26" customFormat="1" ht="12.95" customHeight="1">
      <c r="A107" s="54"/>
      <c r="B107" s="54"/>
      <c r="C107" s="54"/>
      <c r="D107" s="54"/>
      <c r="E107" s="54"/>
      <c r="F107" s="54"/>
    </row>
    <row r="108" spans="1:6" s="26" customFormat="1" ht="12.95" customHeight="1">
      <c r="A108" s="54"/>
      <c r="B108" s="54"/>
      <c r="C108" s="54"/>
      <c r="D108" s="54"/>
      <c r="E108" s="54"/>
      <c r="F108" s="54"/>
    </row>
    <row r="109" spans="1:6" s="26" customFormat="1" ht="12.95" customHeight="1">
      <c r="A109" s="54"/>
      <c r="B109" s="54"/>
      <c r="C109" s="54"/>
      <c r="D109" s="54"/>
      <c r="E109" s="54"/>
      <c r="F109" s="54"/>
    </row>
    <row r="110" spans="1:6" s="26" customFormat="1" ht="12.95" customHeight="1">
      <c r="A110" s="54"/>
      <c r="B110" s="54"/>
      <c r="C110" s="54"/>
      <c r="D110" s="54"/>
      <c r="E110" s="54"/>
      <c r="F110" s="54"/>
    </row>
    <row r="111" spans="1:6" s="26" customFormat="1" ht="12.95" customHeight="1">
      <c r="A111" s="54"/>
      <c r="B111" s="54"/>
      <c r="C111" s="54"/>
      <c r="D111" s="54"/>
      <c r="E111" s="54"/>
      <c r="F111" s="54"/>
    </row>
    <row r="112" spans="1:6" s="26" customFormat="1" ht="12.95" customHeight="1">
      <c r="A112" s="54"/>
      <c r="B112" s="54"/>
      <c r="C112" s="54"/>
      <c r="D112" s="54"/>
      <c r="E112" s="54"/>
      <c r="F112" s="54"/>
    </row>
    <row r="113" spans="1:6" s="26" customFormat="1" ht="12.95" customHeight="1">
      <c r="A113" s="54"/>
      <c r="B113" s="54"/>
      <c r="C113" s="54"/>
      <c r="D113" s="54"/>
      <c r="E113" s="54"/>
      <c r="F113" s="54"/>
    </row>
    <row r="114" spans="1:6" s="26" customFormat="1" ht="12.95" customHeight="1">
      <c r="A114" s="54"/>
      <c r="B114" s="54"/>
      <c r="C114" s="54"/>
      <c r="D114" s="54"/>
      <c r="E114" s="54"/>
      <c r="F114" s="54"/>
    </row>
    <row r="115" spans="1:6" s="26" customFormat="1" ht="12.95" customHeight="1">
      <c r="A115" s="54"/>
      <c r="B115" s="54"/>
      <c r="C115" s="54"/>
      <c r="D115" s="54"/>
      <c r="E115" s="54"/>
      <c r="F115" s="54"/>
    </row>
    <row r="116" spans="1:6" s="26" customFormat="1" ht="12.95" customHeight="1">
      <c r="A116" s="54"/>
      <c r="B116" s="54"/>
      <c r="C116" s="54"/>
      <c r="D116" s="54"/>
      <c r="E116" s="54"/>
      <c r="F116" s="54"/>
    </row>
    <row r="117" spans="1:6" s="26" customFormat="1" ht="12.95" customHeight="1">
      <c r="A117" s="54"/>
      <c r="B117" s="54"/>
      <c r="C117" s="54"/>
      <c r="D117" s="54"/>
      <c r="E117" s="54"/>
      <c r="F117" s="54"/>
    </row>
    <row r="118" spans="1:6" s="26" customFormat="1" ht="12.95" customHeight="1">
      <c r="A118" s="54"/>
      <c r="B118" s="54"/>
      <c r="C118" s="54"/>
      <c r="D118" s="54"/>
      <c r="E118" s="54"/>
      <c r="F118" s="54"/>
    </row>
    <row r="119" spans="1:6" s="26" customFormat="1" ht="12.95" customHeight="1">
      <c r="A119" s="54"/>
      <c r="B119" s="54"/>
      <c r="C119" s="54"/>
      <c r="D119" s="54"/>
      <c r="E119" s="54"/>
      <c r="F119" s="54"/>
    </row>
    <row r="120" spans="1:6" s="26" customFormat="1" ht="12.95" customHeight="1">
      <c r="A120" s="54"/>
      <c r="B120" s="54"/>
      <c r="C120" s="54"/>
      <c r="D120" s="54"/>
      <c r="E120" s="54"/>
      <c r="F120" s="54"/>
    </row>
    <row r="121" spans="1:6" s="26" customFormat="1" ht="12.95" customHeight="1">
      <c r="A121" s="54"/>
      <c r="B121" s="54"/>
      <c r="C121" s="54"/>
      <c r="D121" s="54"/>
      <c r="E121" s="54"/>
      <c r="F121" s="54"/>
    </row>
    <row r="122" spans="1:6" s="26" customFormat="1" ht="12.95" customHeight="1">
      <c r="A122" s="54"/>
      <c r="B122" s="54"/>
      <c r="C122" s="54"/>
      <c r="D122" s="54"/>
      <c r="E122" s="54"/>
      <c r="F122" s="54"/>
    </row>
    <row r="123" spans="1:6" s="26" customFormat="1" ht="12.95" customHeight="1">
      <c r="A123" s="54"/>
      <c r="B123" s="54"/>
      <c r="C123" s="54"/>
      <c r="D123" s="54"/>
      <c r="E123" s="54"/>
      <c r="F123" s="54"/>
    </row>
    <row r="124" spans="1:6" s="26" customFormat="1" ht="12.95" customHeight="1">
      <c r="A124" s="54"/>
      <c r="B124" s="54"/>
      <c r="C124" s="54"/>
      <c r="D124" s="54"/>
      <c r="E124" s="54"/>
      <c r="F124" s="54"/>
    </row>
    <row r="125" spans="1:6" s="26" customFormat="1" ht="12.95" customHeight="1">
      <c r="A125" s="54"/>
      <c r="B125" s="54"/>
      <c r="C125" s="54"/>
      <c r="D125" s="54"/>
      <c r="E125" s="54"/>
      <c r="F125" s="54"/>
    </row>
    <row r="126" spans="1:6" s="26" customFormat="1" ht="12.95" customHeight="1">
      <c r="A126" s="54"/>
      <c r="B126" s="54"/>
      <c r="C126" s="54"/>
      <c r="D126" s="54"/>
      <c r="E126" s="54"/>
      <c r="F126" s="54"/>
    </row>
    <row r="127" spans="1:6" s="26" customFormat="1" ht="12.95" customHeight="1">
      <c r="A127" s="54"/>
      <c r="B127" s="54"/>
      <c r="C127" s="54"/>
      <c r="D127" s="54"/>
      <c r="E127" s="54"/>
      <c r="F127" s="54"/>
    </row>
    <row r="128" spans="1:6" s="26" customFormat="1" ht="12.95" customHeight="1">
      <c r="A128" s="54"/>
      <c r="B128" s="54"/>
      <c r="C128" s="54"/>
      <c r="D128" s="54"/>
      <c r="E128" s="54"/>
      <c r="F128" s="54"/>
    </row>
    <row r="129" spans="1:6" s="26" customFormat="1" ht="12.95" customHeight="1">
      <c r="A129" s="54"/>
      <c r="B129" s="54"/>
      <c r="C129" s="54"/>
      <c r="D129" s="54"/>
      <c r="E129" s="54"/>
      <c r="F129" s="54"/>
    </row>
    <row r="130" spans="1:6" s="26" customFormat="1" ht="12.95" customHeight="1">
      <c r="A130" s="54"/>
      <c r="B130" s="54"/>
      <c r="C130" s="54"/>
      <c r="D130" s="54"/>
      <c r="E130" s="54"/>
      <c r="F130" s="54"/>
    </row>
    <row r="131" spans="1:6" s="26" customFormat="1" ht="12.95" customHeight="1">
      <c r="A131" s="54"/>
      <c r="B131" s="54"/>
      <c r="C131" s="54"/>
      <c r="D131" s="54"/>
      <c r="E131" s="54"/>
      <c r="F131" s="54"/>
    </row>
    <row r="132" spans="1:6" s="26" customFormat="1" ht="12.95" customHeight="1">
      <c r="A132" s="54"/>
      <c r="B132" s="54"/>
      <c r="C132" s="54"/>
      <c r="D132" s="54"/>
      <c r="E132" s="54"/>
      <c r="F132" s="54"/>
    </row>
    <row r="133" spans="1:6" s="26" customFormat="1" ht="12.95" customHeight="1">
      <c r="A133" s="54"/>
      <c r="B133" s="54"/>
      <c r="C133" s="54"/>
      <c r="D133" s="54"/>
      <c r="E133" s="54"/>
      <c r="F133" s="54"/>
    </row>
    <row r="134" spans="1:6" s="26" customFormat="1" ht="12.95" customHeight="1">
      <c r="A134" s="54"/>
      <c r="B134" s="54"/>
      <c r="C134" s="54"/>
      <c r="D134" s="54"/>
      <c r="E134" s="54"/>
      <c r="F134" s="54"/>
    </row>
    <row r="135" spans="1:6" s="26" customFormat="1" ht="12.95" customHeight="1">
      <c r="A135" s="54"/>
      <c r="B135" s="54"/>
      <c r="C135" s="54"/>
      <c r="D135" s="54"/>
      <c r="E135" s="54"/>
      <c r="F135" s="54"/>
    </row>
    <row r="136" spans="1:6" s="26" customFormat="1" ht="12.95" customHeight="1">
      <c r="A136" s="54"/>
      <c r="B136" s="54"/>
      <c r="C136" s="54"/>
      <c r="D136" s="54"/>
      <c r="E136" s="54"/>
      <c r="F136" s="54"/>
    </row>
    <row r="137" spans="1:6" s="26" customFormat="1" ht="12.95" customHeight="1">
      <c r="A137" s="54"/>
      <c r="B137" s="54"/>
      <c r="C137" s="54"/>
      <c r="D137" s="54"/>
      <c r="E137" s="54"/>
      <c r="F137" s="54"/>
    </row>
    <row r="138" spans="1:6" s="26" customFormat="1" ht="12.95" customHeight="1">
      <c r="A138" s="54"/>
      <c r="B138" s="54"/>
      <c r="C138" s="54"/>
      <c r="D138" s="54"/>
      <c r="E138" s="54"/>
      <c r="F138" s="54"/>
    </row>
    <row r="139" spans="1:6" s="26" customFormat="1" ht="12.95" customHeight="1">
      <c r="A139" s="54"/>
      <c r="B139" s="54"/>
      <c r="C139" s="54"/>
      <c r="D139" s="54"/>
      <c r="E139" s="54"/>
      <c r="F139" s="54"/>
    </row>
    <row r="140" spans="1:6" s="26" customFormat="1" ht="12.95" customHeight="1">
      <c r="A140" s="54"/>
      <c r="B140" s="54"/>
      <c r="C140" s="54"/>
      <c r="D140" s="54"/>
      <c r="E140" s="54"/>
      <c r="F140" s="54"/>
    </row>
    <row r="141" spans="1:6" s="26" customFormat="1" ht="12.95" customHeight="1">
      <c r="A141" s="54"/>
      <c r="B141" s="54"/>
      <c r="C141" s="54"/>
      <c r="D141" s="54"/>
      <c r="E141" s="54"/>
      <c r="F141" s="54"/>
    </row>
    <row r="142" spans="1:6" s="26" customFormat="1" ht="12.95" customHeight="1">
      <c r="A142" s="54"/>
      <c r="B142" s="54"/>
      <c r="C142" s="54"/>
      <c r="D142" s="54"/>
      <c r="E142" s="54"/>
      <c r="F142" s="54"/>
    </row>
    <row r="143" spans="1:6" s="26" customFormat="1" ht="12.95" customHeight="1">
      <c r="A143" s="54"/>
      <c r="B143" s="54"/>
      <c r="C143" s="54"/>
      <c r="D143" s="54"/>
      <c r="E143" s="54"/>
      <c r="F143" s="54"/>
    </row>
    <row r="144" spans="1:6" s="26" customFormat="1" ht="12.95" customHeight="1">
      <c r="A144" s="54"/>
      <c r="B144" s="54"/>
      <c r="C144" s="54"/>
      <c r="D144" s="54"/>
      <c r="E144" s="54"/>
      <c r="F144" s="54"/>
    </row>
    <row r="145" spans="1:6" s="26" customFormat="1" ht="12.95" customHeight="1">
      <c r="A145" s="54"/>
      <c r="B145" s="54"/>
      <c r="C145" s="54"/>
      <c r="D145" s="54"/>
      <c r="E145" s="54"/>
      <c r="F145" s="54"/>
    </row>
    <row r="146" spans="1:6" s="26" customFormat="1" ht="12.95" customHeight="1">
      <c r="A146" s="54"/>
      <c r="B146" s="54"/>
      <c r="C146" s="54"/>
      <c r="D146" s="54"/>
      <c r="E146" s="54"/>
      <c r="F146" s="54"/>
    </row>
    <row r="147" spans="1:6" s="26" customFormat="1" ht="12.95" customHeight="1">
      <c r="A147" s="54"/>
      <c r="B147" s="54"/>
      <c r="C147" s="54"/>
      <c r="D147" s="54"/>
      <c r="E147" s="54"/>
      <c r="F147" s="54"/>
    </row>
    <row r="148" spans="1:6" s="26" customFormat="1" ht="12.95" customHeight="1">
      <c r="A148" s="54"/>
      <c r="B148" s="54"/>
      <c r="C148" s="54"/>
      <c r="D148" s="54"/>
      <c r="E148" s="54"/>
      <c r="F148" s="54"/>
    </row>
    <row r="149" spans="1:6" s="26" customFormat="1" ht="12.95" customHeight="1">
      <c r="A149" s="54"/>
      <c r="B149" s="54"/>
      <c r="C149" s="54"/>
      <c r="D149" s="54"/>
      <c r="E149" s="54"/>
      <c r="F149" s="54"/>
    </row>
    <row r="150" spans="1:6" s="26" customFormat="1" ht="12.95" customHeight="1">
      <c r="A150" s="54"/>
      <c r="B150" s="54"/>
      <c r="C150" s="54"/>
      <c r="D150" s="54"/>
      <c r="E150" s="54"/>
      <c r="F150" s="54"/>
    </row>
    <row r="151" spans="1:6" s="26" customFormat="1" ht="12.95" customHeight="1">
      <c r="A151" s="54"/>
      <c r="B151" s="54"/>
      <c r="C151" s="54"/>
      <c r="D151" s="54"/>
      <c r="E151" s="54"/>
      <c r="F151" s="54"/>
    </row>
    <row r="152" spans="1:6" s="26" customFormat="1" ht="12.95" customHeight="1">
      <c r="A152" s="54"/>
      <c r="B152" s="54"/>
      <c r="C152" s="54"/>
      <c r="D152" s="54"/>
      <c r="E152" s="54"/>
      <c r="F152" s="54"/>
    </row>
    <row r="153" spans="1:6" s="26" customFormat="1" ht="12.95" customHeight="1">
      <c r="A153" s="54"/>
      <c r="B153" s="54"/>
      <c r="C153" s="54"/>
      <c r="D153" s="54"/>
      <c r="E153" s="54"/>
      <c r="F153" s="54"/>
    </row>
    <row r="154" spans="1:6" s="26" customFormat="1" ht="12.95" customHeight="1">
      <c r="A154" s="54"/>
      <c r="B154" s="54"/>
      <c r="C154" s="54"/>
      <c r="D154" s="54"/>
      <c r="E154" s="54"/>
      <c r="F154" s="54"/>
    </row>
    <row r="155" spans="1:6" s="26" customFormat="1" ht="12.95" customHeight="1">
      <c r="A155" s="54"/>
      <c r="B155" s="54"/>
      <c r="C155" s="54"/>
      <c r="D155" s="54"/>
      <c r="E155" s="54"/>
      <c r="F155" s="54"/>
    </row>
    <row r="156" spans="1:6" s="26" customFormat="1" ht="12.95" customHeight="1">
      <c r="A156" s="54"/>
      <c r="B156" s="54"/>
      <c r="C156" s="54"/>
      <c r="D156" s="54"/>
      <c r="E156" s="54"/>
      <c r="F156" s="54"/>
    </row>
    <row r="157" spans="1:6" s="26" customFormat="1" ht="12.95" customHeight="1">
      <c r="A157" s="54"/>
      <c r="B157" s="54"/>
      <c r="C157" s="54"/>
      <c r="D157" s="54"/>
      <c r="E157" s="54"/>
      <c r="F157" s="54"/>
    </row>
    <row r="158" spans="1:6" s="26" customFormat="1" ht="12.95" customHeight="1">
      <c r="A158" s="54"/>
      <c r="B158" s="54"/>
      <c r="C158" s="54"/>
      <c r="D158" s="54"/>
      <c r="E158" s="54"/>
      <c r="F158" s="54"/>
    </row>
    <row r="159" spans="1:6" s="26" customFormat="1" ht="12.95" customHeight="1">
      <c r="A159" s="54"/>
      <c r="B159" s="54"/>
      <c r="C159" s="54"/>
      <c r="D159" s="54"/>
      <c r="E159" s="54"/>
      <c r="F159" s="54"/>
    </row>
    <row r="160" spans="1:6" s="26" customFormat="1" ht="12.95" customHeight="1">
      <c r="A160" s="54"/>
      <c r="B160" s="54"/>
      <c r="C160" s="54"/>
      <c r="D160" s="54"/>
      <c r="E160" s="54"/>
      <c r="F160" s="54"/>
    </row>
    <row r="161" spans="1:6" s="26" customFormat="1" ht="12.95" customHeight="1">
      <c r="A161" s="54"/>
      <c r="B161" s="54"/>
      <c r="C161" s="54"/>
      <c r="D161" s="54"/>
      <c r="E161" s="54"/>
      <c r="F161" s="54"/>
    </row>
    <row r="162" spans="1:6" s="26" customFormat="1" ht="12.95" customHeight="1">
      <c r="A162" s="54"/>
      <c r="B162" s="54"/>
      <c r="C162" s="54"/>
      <c r="D162" s="54"/>
      <c r="E162" s="54"/>
      <c r="F162" s="54"/>
    </row>
    <row r="163" spans="1:6" s="26" customFormat="1" ht="12.95" customHeight="1">
      <c r="A163" s="54"/>
      <c r="B163" s="54"/>
      <c r="C163" s="54"/>
      <c r="D163" s="54"/>
      <c r="E163" s="54"/>
      <c r="F163" s="54"/>
    </row>
    <row r="164" spans="1:6" s="26" customFormat="1" ht="12.95" customHeight="1">
      <c r="A164" s="54"/>
      <c r="B164" s="54"/>
      <c r="C164" s="54"/>
      <c r="D164" s="54"/>
      <c r="E164" s="54"/>
      <c r="F164" s="54"/>
    </row>
    <row r="165" spans="1:6" s="26" customFormat="1" ht="12.95" customHeight="1">
      <c r="A165" s="54"/>
      <c r="B165" s="54"/>
      <c r="C165" s="54"/>
      <c r="D165" s="54"/>
      <c r="E165" s="54"/>
      <c r="F165" s="54"/>
    </row>
    <row r="166" spans="1:6" s="26" customFormat="1" ht="12.95" customHeight="1">
      <c r="A166" s="54"/>
      <c r="B166" s="54"/>
      <c r="C166" s="54"/>
      <c r="D166" s="54"/>
      <c r="E166" s="54"/>
      <c r="F166" s="54"/>
    </row>
    <row r="167" spans="1:6" s="26" customFormat="1" ht="12.95" customHeight="1">
      <c r="A167" s="54"/>
      <c r="B167" s="54"/>
      <c r="C167" s="54"/>
      <c r="D167" s="54"/>
      <c r="E167" s="54"/>
      <c r="F167" s="54"/>
    </row>
    <row r="168" spans="1:6" s="26" customFormat="1" ht="12.95" customHeight="1">
      <c r="A168" s="54"/>
      <c r="B168" s="54"/>
      <c r="C168" s="54"/>
      <c r="D168" s="54"/>
      <c r="E168" s="54"/>
      <c r="F168" s="54"/>
    </row>
    <row r="169" spans="1:6" s="26" customFormat="1" ht="12.95" customHeight="1">
      <c r="A169" s="54"/>
      <c r="B169" s="54"/>
      <c r="C169" s="54"/>
      <c r="D169" s="54"/>
      <c r="E169" s="54"/>
      <c r="F169" s="54"/>
    </row>
    <row r="170" spans="1:6" s="26" customFormat="1" ht="12.95" customHeight="1">
      <c r="A170" s="54"/>
      <c r="B170" s="54"/>
      <c r="C170" s="54"/>
      <c r="D170" s="54"/>
      <c r="E170" s="54"/>
      <c r="F170" s="54"/>
    </row>
    <row r="171" spans="1:6" s="26" customFormat="1" ht="12.95" customHeight="1">
      <c r="A171" s="54"/>
      <c r="B171" s="54"/>
      <c r="C171" s="54"/>
      <c r="D171" s="54"/>
      <c r="E171" s="54"/>
      <c r="F171" s="54"/>
    </row>
    <row r="172" spans="1:6" s="26" customFormat="1" ht="12.95" customHeight="1">
      <c r="A172" s="54"/>
      <c r="B172" s="54"/>
      <c r="C172" s="54"/>
      <c r="D172" s="54"/>
      <c r="E172" s="54"/>
      <c r="F172" s="54"/>
    </row>
    <row r="173" spans="1:6" s="26" customFormat="1" ht="12.95" customHeight="1">
      <c r="A173" s="54"/>
      <c r="B173" s="54"/>
      <c r="C173" s="54"/>
      <c r="D173" s="54"/>
      <c r="E173" s="54"/>
      <c r="F173" s="54"/>
    </row>
    <row r="174" spans="1:6" s="26" customFormat="1" ht="12.95" customHeight="1">
      <c r="A174" s="54"/>
      <c r="B174" s="54"/>
      <c r="C174" s="54"/>
      <c r="D174" s="54"/>
      <c r="E174" s="54"/>
      <c r="F174" s="54"/>
    </row>
    <row r="175" spans="1:6" s="26" customFormat="1" ht="12.95" customHeight="1">
      <c r="A175" s="54"/>
      <c r="B175" s="54"/>
      <c r="C175" s="54"/>
      <c r="D175" s="54"/>
      <c r="E175" s="54"/>
      <c r="F175" s="54"/>
    </row>
    <row r="176" spans="1:6" s="26" customFormat="1" ht="12.95" customHeight="1">
      <c r="A176" s="54"/>
      <c r="B176" s="54"/>
      <c r="C176" s="54"/>
      <c r="D176" s="54"/>
      <c r="E176" s="54"/>
      <c r="F176" s="54"/>
    </row>
    <row r="177" spans="1:6" s="26" customFormat="1" ht="12.95" customHeight="1">
      <c r="A177" s="54"/>
      <c r="B177" s="54"/>
      <c r="C177" s="54"/>
      <c r="D177" s="54"/>
      <c r="E177" s="54"/>
      <c r="F177" s="54"/>
    </row>
    <row r="178" spans="1:6" s="26" customFormat="1" ht="12.95" customHeight="1">
      <c r="A178" s="54"/>
      <c r="B178" s="54"/>
      <c r="C178" s="54"/>
      <c r="D178" s="54"/>
      <c r="E178" s="54"/>
      <c r="F178" s="54"/>
    </row>
    <row r="179" spans="1:6" s="26" customFormat="1" ht="12.95" customHeight="1">
      <c r="A179" s="54"/>
      <c r="B179" s="54"/>
      <c r="C179" s="54"/>
      <c r="D179" s="54"/>
      <c r="E179" s="54"/>
      <c r="F179" s="54"/>
    </row>
    <row r="180" spans="1:6" s="26" customFormat="1" ht="12.95" customHeight="1">
      <c r="A180" s="54"/>
      <c r="B180" s="54"/>
      <c r="C180" s="54"/>
      <c r="D180" s="54"/>
      <c r="E180" s="54"/>
      <c r="F180" s="54"/>
    </row>
    <row r="181" spans="1:6" s="26" customFormat="1" ht="12.95" customHeight="1">
      <c r="A181" s="54"/>
      <c r="B181" s="54"/>
      <c r="C181" s="54"/>
      <c r="D181" s="54"/>
      <c r="E181" s="54"/>
      <c r="F181" s="54"/>
    </row>
    <row r="182" spans="1:6" s="26" customFormat="1" ht="12.95" customHeight="1">
      <c r="A182" s="54"/>
      <c r="B182" s="54"/>
      <c r="C182" s="54"/>
      <c r="D182" s="54"/>
      <c r="E182" s="54"/>
      <c r="F182" s="54"/>
    </row>
    <row r="183" spans="1:6" s="26" customFormat="1" ht="12.95" customHeight="1">
      <c r="A183" s="54"/>
      <c r="B183" s="54"/>
      <c r="C183" s="54"/>
      <c r="D183" s="54"/>
      <c r="E183" s="54"/>
      <c r="F183" s="54"/>
    </row>
    <row r="184" spans="1:6" s="26" customFormat="1" ht="12.95" customHeight="1">
      <c r="A184" s="54"/>
      <c r="B184" s="54"/>
      <c r="C184" s="54"/>
      <c r="D184" s="54"/>
      <c r="E184" s="54"/>
      <c r="F184" s="54"/>
    </row>
    <row r="185" spans="1:6" s="26" customFormat="1" ht="12.95" customHeight="1">
      <c r="A185" s="54"/>
      <c r="B185" s="54"/>
      <c r="C185" s="54"/>
      <c r="D185" s="54"/>
      <c r="E185" s="54"/>
      <c r="F185" s="54"/>
    </row>
    <row r="186" spans="1:6" s="26" customFormat="1" ht="12.95" customHeight="1">
      <c r="A186" s="54"/>
      <c r="B186" s="54"/>
      <c r="C186" s="54"/>
      <c r="D186" s="54"/>
      <c r="E186" s="54"/>
      <c r="F186" s="54"/>
    </row>
    <row r="187" spans="1:6" s="26" customFormat="1" ht="12.95" customHeight="1">
      <c r="A187" s="54"/>
      <c r="B187" s="54"/>
      <c r="C187" s="54"/>
      <c r="D187" s="54"/>
      <c r="E187" s="54"/>
      <c r="F187" s="54"/>
    </row>
    <row r="188" spans="1:6" s="26" customFormat="1" ht="12.95" customHeight="1">
      <c r="A188" s="54"/>
      <c r="B188" s="54"/>
      <c r="C188" s="54"/>
      <c r="D188" s="54"/>
      <c r="E188" s="54"/>
      <c r="F188" s="54"/>
    </row>
    <row r="189" spans="1:6" s="26" customFormat="1" ht="12.95" customHeight="1">
      <c r="A189" s="54"/>
      <c r="B189" s="54"/>
      <c r="C189" s="54"/>
      <c r="D189" s="54"/>
      <c r="E189" s="54"/>
      <c r="F189" s="54"/>
    </row>
    <row r="190" spans="1:6" s="26" customFormat="1" ht="12.95" customHeight="1">
      <c r="A190" s="54"/>
      <c r="B190" s="54"/>
      <c r="C190" s="54"/>
      <c r="D190" s="54"/>
      <c r="E190" s="54"/>
      <c r="F190" s="54"/>
    </row>
    <row r="191" spans="1:6" s="26" customFormat="1" ht="12.95" customHeight="1">
      <c r="A191" s="54"/>
      <c r="B191" s="54"/>
      <c r="C191" s="54"/>
      <c r="D191" s="54"/>
      <c r="E191" s="54"/>
      <c r="F191" s="54"/>
    </row>
    <row r="192" spans="1:6" s="26" customFormat="1" ht="12.95" customHeight="1">
      <c r="A192" s="54"/>
      <c r="B192" s="54"/>
      <c r="C192" s="54"/>
      <c r="D192" s="54"/>
      <c r="E192" s="54"/>
      <c r="F192" s="54"/>
    </row>
    <row r="193" spans="1:6" s="26" customFormat="1" ht="12.95" customHeight="1">
      <c r="A193" s="54"/>
      <c r="B193" s="54"/>
      <c r="C193" s="54"/>
      <c r="D193" s="54"/>
      <c r="E193" s="54"/>
      <c r="F193" s="54"/>
    </row>
    <row r="194" spans="1:6" s="26" customFormat="1" ht="12.95" customHeight="1">
      <c r="A194" s="54"/>
      <c r="B194" s="54"/>
      <c r="C194" s="54"/>
      <c r="D194" s="54"/>
      <c r="E194" s="54"/>
      <c r="F194" s="54"/>
    </row>
    <row r="195" spans="1:6" s="26" customFormat="1" ht="12.95" customHeight="1">
      <c r="A195" s="54"/>
      <c r="B195" s="54"/>
      <c r="C195" s="54"/>
      <c r="D195" s="54"/>
      <c r="E195" s="54"/>
      <c r="F195" s="54"/>
    </row>
    <row r="196" spans="1:6" s="26" customFormat="1" ht="12.95" customHeight="1">
      <c r="A196" s="54"/>
      <c r="B196" s="54"/>
      <c r="C196" s="54"/>
      <c r="D196" s="54"/>
      <c r="E196" s="54"/>
      <c r="F196" s="54"/>
    </row>
    <row r="197" spans="1:6" s="26" customFormat="1" ht="12.95" customHeight="1">
      <c r="A197" s="54"/>
      <c r="B197" s="54"/>
      <c r="C197" s="54"/>
      <c r="D197" s="54"/>
      <c r="E197" s="54"/>
      <c r="F197" s="54"/>
    </row>
    <row r="198" spans="1:6" s="26" customFormat="1" ht="12.95" customHeight="1"/>
    <row r="199" spans="1:6" s="26" customFormat="1" ht="12.95" customHeight="1"/>
    <row r="200" spans="1:6" s="26" customFormat="1" ht="12.95" customHeight="1"/>
    <row r="201" spans="1:6" s="26" customFormat="1" ht="12.95" customHeight="1"/>
    <row r="202" spans="1:6" s="26" customFormat="1" ht="12.95" customHeight="1"/>
    <row r="203" spans="1:6" s="26" customFormat="1" ht="12.95" customHeight="1"/>
    <row r="204" spans="1:6" s="26" customFormat="1" ht="12.95" customHeight="1"/>
    <row r="205" spans="1:6" s="26" customFormat="1" ht="12.95" customHeight="1"/>
    <row r="206" spans="1:6" s="26" customFormat="1" ht="12.95" customHeight="1"/>
    <row r="207" spans="1:6" s="26" customFormat="1" ht="12.95" customHeight="1"/>
    <row r="208" spans="1:6" s="26" customFormat="1" ht="12.95" customHeight="1"/>
    <row r="209" s="26" customFormat="1" ht="12.95" customHeight="1"/>
    <row r="210" s="26" customFormat="1" ht="12.95" customHeight="1"/>
    <row r="211" s="26" customFormat="1" ht="12.95" customHeight="1"/>
    <row r="212" s="26" customFormat="1" ht="12.95" customHeight="1"/>
    <row r="213" s="26" customFormat="1" ht="12.95" customHeight="1"/>
  </sheetData>
  <phoneticPr fontId="8" type="noConversion"/>
  <hyperlinks>
    <hyperlink ref="H2649" r:id="rId1" display="http://vsolj.cetus-net.org/bulletin.html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85"/>
  <sheetViews>
    <sheetView workbookViewId="0">
      <selection activeCell="A14" sqref="A14:D50"/>
    </sheetView>
  </sheetViews>
  <sheetFormatPr defaultRowHeight="12.75"/>
  <cols>
    <col min="1" max="1" width="19.7109375" style="6" customWidth="1"/>
    <col min="2" max="2" width="4.42578125" style="9" customWidth="1"/>
    <col min="3" max="3" width="12.7109375" style="6" customWidth="1"/>
    <col min="4" max="4" width="5.42578125" style="9" customWidth="1"/>
    <col min="5" max="5" width="14.85546875" style="9" customWidth="1"/>
    <col min="6" max="6" width="9.140625" style="9"/>
    <col min="7" max="7" width="12" style="9" customWidth="1"/>
    <col min="8" max="8" width="14.140625" style="6" customWidth="1"/>
    <col min="9" max="9" width="22.5703125" style="9" customWidth="1"/>
    <col min="10" max="10" width="25.140625" style="9" customWidth="1"/>
    <col min="11" max="11" width="15.7109375" style="9" customWidth="1"/>
    <col min="12" max="12" width="14.140625" style="9" customWidth="1"/>
    <col min="13" max="13" width="9.5703125" style="9" customWidth="1"/>
    <col min="14" max="14" width="14.140625" style="9" customWidth="1"/>
    <col min="15" max="15" width="23.42578125" style="9" customWidth="1"/>
    <col min="16" max="16" width="16.5703125" style="9" customWidth="1"/>
    <col min="17" max="17" width="41" style="9" customWidth="1"/>
    <col min="18" max="16384" width="9.140625" style="9"/>
  </cols>
  <sheetData>
    <row r="1" spans="1:16" ht="15.75">
      <c r="A1" s="13" t="s">
        <v>45</v>
      </c>
      <c r="I1" s="14" t="s">
        <v>46</v>
      </c>
      <c r="J1" s="15" t="s">
        <v>47</v>
      </c>
    </row>
    <row r="2" spans="1:16">
      <c r="I2" s="16" t="s">
        <v>48</v>
      </c>
      <c r="J2" s="17" t="s">
        <v>49</v>
      </c>
    </row>
    <row r="3" spans="1:16">
      <c r="A3" s="18" t="s">
        <v>50</v>
      </c>
      <c r="I3" s="16" t="s">
        <v>51</v>
      </c>
      <c r="J3" s="17" t="s">
        <v>52</v>
      </c>
    </row>
    <row r="4" spans="1:16">
      <c r="I4" s="16" t="s">
        <v>53</v>
      </c>
      <c r="J4" s="17" t="s">
        <v>52</v>
      </c>
    </row>
    <row r="5" spans="1:16" ht="13.5" thickBot="1">
      <c r="I5" s="19" t="s">
        <v>54</v>
      </c>
      <c r="J5" s="20" t="s">
        <v>44</v>
      </c>
    </row>
    <row r="10" spans="1:16" ht="13.5" thickBot="1"/>
    <row r="11" spans="1:16" ht="12.75" customHeight="1" thickBot="1">
      <c r="A11" s="6" t="str">
        <f t="shared" ref="A11:A50" si="0">P11</f>
        <v>IBVS 35 </v>
      </c>
      <c r="B11" s="10" t="str">
        <f t="shared" ref="B11:B50" si="1">IF(H11=INT(H11),"I","II")</f>
        <v>I</v>
      </c>
      <c r="C11" s="6">
        <f t="shared" ref="C11:C50" si="2">1*G11</f>
        <v>38267.760000000002</v>
      </c>
      <c r="D11" s="9" t="str">
        <f t="shared" ref="D11:D50" si="3">VLOOKUP(F11,I$1:J$5,2,FALSE)</f>
        <v>vis</v>
      </c>
      <c r="E11" s="21">
        <f>VLOOKUP(C11,Active!C$21:E$973,3,FALSE)</f>
        <v>630.99661354902582</v>
      </c>
      <c r="F11" s="10" t="s">
        <v>54</v>
      </c>
      <c r="G11" s="9" t="str">
        <f t="shared" ref="G11:G50" si="4">MID(I11,3,LEN(I11)-3)</f>
        <v>38267.76</v>
      </c>
      <c r="H11" s="6">
        <f t="shared" ref="H11:H50" si="5">1*K11</f>
        <v>-2712</v>
      </c>
      <c r="I11" s="22" t="s">
        <v>164</v>
      </c>
      <c r="J11" s="23" t="s">
        <v>165</v>
      </c>
      <c r="K11" s="22">
        <v>-2712</v>
      </c>
      <c r="L11" s="22" t="s">
        <v>166</v>
      </c>
      <c r="M11" s="23" t="s">
        <v>79</v>
      </c>
      <c r="N11" s="23"/>
      <c r="O11" s="24" t="s">
        <v>149</v>
      </c>
      <c r="P11" s="25" t="s">
        <v>167</v>
      </c>
    </row>
    <row r="12" spans="1:16" ht="12.75" customHeight="1" thickBot="1">
      <c r="A12" s="6" t="str">
        <f t="shared" si="0"/>
        <v>BAVM 152 </v>
      </c>
      <c r="B12" s="10" t="str">
        <f t="shared" si="1"/>
        <v>I</v>
      </c>
      <c r="C12" s="6">
        <f t="shared" si="2"/>
        <v>51349.697999999997</v>
      </c>
      <c r="D12" s="9" t="str">
        <f t="shared" si="3"/>
        <v>vis</v>
      </c>
      <c r="E12" s="21">
        <f>VLOOKUP(C12,Active!C$21:E$973,3,FALSE)</f>
        <v>3342.698304386578</v>
      </c>
      <c r="F12" s="10" t="s">
        <v>54</v>
      </c>
      <c r="G12" s="9" t="str">
        <f t="shared" si="4"/>
        <v>51349.698</v>
      </c>
      <c r="H12" s="6">
        <f t="shared" si="5"/>
        <v>0</v>
      </c>
      <c r="I12" s="22" t="s">
        <v>182</v>
      </c>
      <c r="J12" s="23" t="s">
        <v>183</v>
      </c>
      <c r="K12" s="22">
        <v>0</v>
      </c>
      <c r="L12" s="22" t="s">
        <v>184</v>
      </c>
      <c r="M12" s="23" t="s">
        <v>171</v>
      </c>
      <c r="N12" s="23" t="s">
        <v>185</v>
      </c>
      <c r="O12" s="24" t="s">
        <v>186</v>
      </c>
      <c r="P12" s="25" t="s">
        <v>187</v>
      </c>
    </row>
    <row r="13" spans="1:16" ht="12.75" customHeight="1" thickBot="1">
      <c r="A13" s="6" t="str">
        <f t="shared" si="0"/>
        <v>BAVM 174 </v>
      </c>
      <c r="B13" s="10" t="str">
        <f t="shared" si="1"/>
        <v>I</v>
      </c>
      <c r="C13" s="6">
        <f t="shared" si="2"/>
        <v>53240.04</v>
      </c>
      <c r="D13" s="9" t="str">
        <f t="shared" si="3"/>
        <v>vis</v>
      </c>
      <c r="E13" s="21">
        <f>VLOOKUP(C13,Active!C$21:E$973,3,FALSE)</f>
        <v>3734.5396047857434</v>
      </c>
      <c r="F13" s="10" t="s">
        <v>54</v>
      </c>
      <c r="G13" s="9" t="str">
        <f t="shared" si="4"/>
        <v>53240.040</v>
      </c>
      <c r="H13" s="6">
        <f t="shared" si="5"/>
        <v>392</v>
      </c>
      <c r="I13" s="22" t="s">
        <v>197</v>
      </c>
      <c r="J13" s="23" t="s">
        <v>198</v>
      </c>
      <c r="K13" s="22">
        <v>392</v>
      </c>
      <c r="L13" s="22" t="s">
        <v>199</v>
      </c>
      <c r="M13" s="23" t="s">
        <v>79</v>
      </c>
      <c r="N13" s="23"/>
      <c r="O13" s="24" t="s">
        <v>191</v>
      </c>
      <c r="P13" s="25" t="s">
        <v>200</v>
      </c>
    </row>
    <row r="14" spans="1:16" ht="12.75" customHeight="1" thickBot="1">
      <c r="A14" s="6" t="str">
        <f t="shared" si="0"/>
        <v> CPRI 7.50 </v>
      </c>
      <c r="B14" s="10" t="str">
        <f t="shared" si="1"/>
        <v>II</v>
      </c>
      <c r="C14" s="6">
        <f t="shared" si="2"/>
        <v>15120.679</v>
      </c>
      <c r="D14" s="9" t="str">
        <f t="shared" si="3"/>
        <v>vis</v>
      </c>
      <c r="E14" s="21">
        <f>VLOOKUP(C14,Active!C$21:E$973,3,FALSE)</f>
        <v>-4167.0676094777009</v>
      </c>
      <c r="F14" s="10" t="s">
        <v>54</v>
      </c>
      <c r="G14" s="9" t="str">
        <f t="shared" si="4"/>
        <v>15120.679</v>
      </c>
      <c r="H14" s="6">
        <f t="shared" si="5"/>
        <v>-7510.5</v>
      </c>
      <c r="I14" s="22" t="s">
        <v>55</v>
      </c>
      <c r="J14" s="23" t="s">
        <v>56</v>
      </c>
      <c r="K14" s="22">
        <v>-7510.5</v>
      </c>
      <c r="L14" s="22" t="s">
        <v>57</v>
      </c>
      <c r="M14" s="23" t="s">
        <v>58</v>
      </c>
      <c r="N14" s="23"/>
      <c r="O14" s="24" t="s">
        <v>59</v>
      </c>
      <c r="P14" s="24" t="s">
        <v>60</v>
      </c>
    </row>
    <row r="15" spans="1:16" ht="12.75" customHeight="1" thickBot="1">
      <c r="A15" s="6" t="str">
        <f t="shared" si="0"/>
        <v> CPRI 7.50 </v>
      </c>
      <c r="B15" s="10" t="str">
        <f t="shared" si="1"/>
        <v>II</v>
      </c>
      <c r="C15" s="6">
        <f t="shared" si="2"/>
        <v>15318.538</v>
      </c>
      <c r="D15" s="9" t="str">
        <f t="shared" si="3"/>
        <v>vis</v>
      </c>
      <c r="E15" s="21">
        <f>VLOOKUP(C15,Active!C$21:E$973,3,FALSE)</f>
        <v>-4126.0542225584668</v>
      </c>
      <c r="F15" s="10" t="s">
        <v>54</v>
      </c>
      <c r="G15" s="9" t="str">
        <f t="shared" si="4"/>
        <v>15318.538</v>
      </c>
      <c r="H15" s="6">
        <f t="shared" si="5"/>
        <v>-7469.5</v>
      </c>
      <c r="I15" s="22" t="s">
        <v>61</v>
      </c>
      <c r="J15" s="23" t="s">
        <v>62</v>
      </c>
      <c r="K15" s="22">
        <v>-7469.5</v>
      </c>
      <c r="L15" s="22" t="s">
        <v>63</v>
      </c>
      <c r="M15" s="23" t="s">
        <v>58</v>
      </c>
      <c r="N15" s="23"/>
      <c r="O15" s="24" t="s">
        <v>59</v>
      </c>
      <c r="P15" s="24" t="s">
        <v>60</v>
      </c>
    </row>
    <row r="16" spans="1:16" ht="12.75" customHeight="1" thickBot="1">
      <c r="A16" s="6" t="str">
        <f t="shared" si="0"/>
        <v> CPRI 7.50 </v>
      </c>
      <c r="B16" s="10" t="str">
        <f t="shared" si="1"/>
        <v>II</v>
      </c>
      <c r="C16" s="6">
        <f t="shared" si="2"/>
        <v>16235.553</v>
      </c>
      <c r="D16" s="9" t="str">
        <f t="shared" si="3"/>
        <v>vis</v>
      </c>
      <c r="E16" s="21">
        <f>VLOOKUP(C16,Active!C$21:E$973,3,FALSE)</f>
        <v>-3935.9699150175356</v>
      </c>
      <c r="F16" s="10" t="s">
        <v>54</v>
      </c>
      <c r="G16" s="9" t="str">
        <f t="shared" si="4"/>
        <v>16235.553</v>
      </c>
      <c r="H16" s="6">
        <f t="shared" si="5"/>
        <v>-7279.5</v>
      </c>
      <c r="I16" s="22" t="s">
        <v>64</v>
      </c>
      <c r="J16" s="23" t="s">
        <v>65</v>
      </c>
      <c r="K16" s="22">
        <v>-7279.5</v>
      </c>
      <c r="L16" s="22" t="s">
        <v>66</v>
      </c>
      <c r="M16" s="23" t="s">
        <v>58</v>
      </c>
      <c r="N16" s="23"/>
      <c r="O16" s="24" t="s">
        <v>59</v>
      </c>
      <c r="P16" s="24" t="s">
        <v>60</v>
      </c>
    </row>
    <row r="17" spans="1:16" ht="12.75" customHeight="1" thickBot="1">
      <c r="A17" s="6" t="str">
        <f t="shared" si="0"/>
        <v> CPRI 7.50 </v>
      </c>
      <c r="B17" s="10" t="str">
        <f t="shared" si="1"/>
        <v>II</v>
      </c>
      <c r="C17" s="6">
        <f t="shared" si="2"/>
        <v>16471.723999999998</v>
      </c>
      <c r="D17" s="9" t="str">
        <f t="shared" si="3"/>
        <v>vis</v>
      </c>
      <c r="E17" s="21">
        <f>VLOOKUP(C17,Active!C$21:E$973,3,FALSE)</f>
        <v>-3887.0149895296768</v>
      </c>
      <c r="F17" s="10" t="s">
        <v>54</v>
      </c>
      <c r="G17" s="9" t="str">
        <f t="shared" si="4"/>
        <v>16471.724</v>
      </c>
      <c r="H17" s="6">
        <f t="shared" si="5"/>
        <v>-7230.5</v>
      </c>
      <c r="I17" s="22" t="s">
        <v>67</v>
      </c>
      <c r="J17" s="23" t="s">
        <v>68</v>
      </c>
      <c r="K17" s="22">
        <v>-7230.5</v>
      </c>
      <c r="L17" s="22" t="s">
        <v>69</v>
      </c>
      <c r="M17" s="23" t="s">
        <v>58</v>
      </c>
      <c r="N17" s="23"/>
      <c r="O17" s="24" t="s">
        <v>59</v>
      </c>
      <c r="P17" s="24" t="s">
        <v>60</v>
      </c>
    </row>
    <row r="18" spans="1:16" ht="12.75" customHeight="1" thickBot="1">
      <c r="A18" s="6" t="str">
        <f t="shared" si="0"/>
        <v> CPRI 7.50 </v>
      </c>
      <c r="B18" s="10" t="str">
        <f t="shared" si="1"/>
        <v>II</v>
      </c>
      <c r="C18" s="6">
        <f t="shared" si="2"/>
        <v>16775.742999999999</v>
      </c>
      <c r="D18" s="9" t="str">
        <f t="shared" si="3"/>
        <v>vis</v>
      </c>
      <c r="E18" s="21">
        <f>VLOOKUP(C18,Active!C$21:E$973,3,FALSE)</f>
        <v>-3823.9961282304762</v>
      </c>
      <c r="F18" s="10" t="s">
        <v>54</v>
      </c>
      <c r="G18" s="9" t="str">
        <f t="shared" si="4"/>
        <v>16775.743</v>
      </c>
      <c r="H18" s="6">
        <f t="shared" si="5"/>
        <v>-7167.5</v>
      </c>
      <c r="I18" s="22" t="s">
        <v>70</v>
      </c>
      <c r="J18" s="23" t="s">
        <v>71</v>
      </c>
      <c r="K18" s="22">
        <v>-7167.5</v>
      </c>
      <c r="L18" s="22" t="s">
        <v>72</v>
      </c>
      <c r="M18" s="23" t="s">
        <v>58</v>
      </c>
      <c r="N18" s="23"/>
      <c r="O18" s="24" t="s">
        <v>59</v>
      </c>
      <c r="P18" s="24" t="s">
        <v>60</v>
      </c>
    </row>
    <row r="19" spans="1:16" ht="12.75" customHeight="1" thickBot="1">
      <c r="A19" s="6" t="str">
        <f t="shared" si="0"/>
        <v> CPRI 7.50 </v>
      </c>
      <c r="B19" s="10" t="str">
        <f t="shared" si="1"/>
        <v>II</v>
      </c>
      <c r="C19" s="6">
        <f t="shared" si="2"/>
        <v>16804.728999999999</v>
      </c>
      <c r="D19" s="9" t="str">
        <f t="shared" si="3"/>
        <v>vis</v>
      </c>
      <c r="E19" s="21">
        <f>VLOOKUP(C19,Active!C$21:E$973,3,FALSE)</f>
        <v>-3817.9877382495251</v>
      </c>
      <c r="F19" s="10" t="s">
        <v>54</v>
      </c>
      <c r="G19" s="9" t="str">
        <f t="shared" si="4"/>
        <v>16804.729</v>
      </c>
      <c r="H19" s="6">
        <f t="shared" si="5"/>
        <v>-7161.5</v>
      </c>
      <c r="I19" s="22" t="s">
        <v>73</v>
      </c>
      <c r="J19" s="23" t="s">
        <v>74</v>
      </c>
      <c r="K19" s="22">
        <v>-7161.5</v>
      </c>
      <c r="L19" s="22" t="s">
        <v>75</v>
      </c>
      <c r="M19" s="23" t="s">
        <v>58</v>
      </c>
      <c r="N19" s="23"/>
      <c r="O19" s="24" t="s">
        <v>59</v>
      </c>
      <c r="P19" s="24" t="s">
        <v>60</v>
      </c>
    </row>
    <row r="20" spans="1:16" ht="12.75" customHeight="1" thickBot="1">
      <c r="A20" s="6" t="str">
        <f t="shared" si="0"/>
        <v> AN 188.148 </v>
      </c>
      <c r="B20" s="10" t="str">
        <f t="shared" si="1"/>
        <v>II</v>
      </c>
      <c r="C20" s="6">
        <f t="shared" si="2"/>
        <v>18652.3</v>
      </c>
      <c r="D20" s="9" t="str">
        <f t="shared" si="3"/>
        <v>vis</v>
      </c>
      <c r="E20" s="21">
        <f>VLOOKUP(C20,Active!C$21:E$973,3,FALSE)</f>
        <v>-3435.0122643830055</v>
      </c>
      <c r="F20" s="10" t="s">
        <v>54</v>
      </c>
      <c r="G20" s="9" t="str">
        <f t="shared" si="4"/>
        <v>18652.30</v>
      </c>
      <c r="H20" s="6">
        <f t="shared" si="5"/>
        <v>-6778.5</v>
      </c>
      <c r="I20" s="22" t="s">
        <v>76</v>
      </c>
      <c r="J20" s="23" t="s">
        <v>77</v>
      </c>
      <c r="K20" s="22">
        <v>-6778.5</v>
      </c>
      <c r="L20" s="22" t="s">
        <v>78</v>
      </c>
      <c r="M20" s="23" t="s">
        <v>79</v>
      </c>
      <c r="N20" s="23"/>
      <c r="O20" s="24" t="s">
        <v>80</v>
      </c>
      <c r="P20" s="24" t="s">
        <v>81</v>
      </c>
    </row>
    <row r="21" spans="1:16" ht="12.75" customHeight="1" thickBot="1">
      <c r="A21" s="6" t="str">
        <f t="shared" si="0"/>
        <v> AN 188.148 </v>
      </c>
      <c r="B21" s="10" t="str">
        <f t="shared" si="1"/>
        <v>II</v>
      </c>
      <c r="C21" s="6">
        <f t="shared" si="2"/>
        <v>18980.330000000002</v>
      </c>
      <c r="D21" s="9" t="str">
        <f t="shared" si="3"/>
        <v>vis</v>
      </c>
      <c r="E21" s="21">
        <f>VLOOKUP(C21,Active!C$21:E$973,3,FALSE)</f>
        <v>-3367.0162606070016</v>
      </c>
      <c r="F21" s="10" t="s">
        <v>54</v>
      </c>
      <c r="G21" s="9" t="str">
        <f t="shared" si="4"/>
        <v>18980.33</v>
      </c>
      <c r="H21" s="6">
        <f t="shared" si="5"/>
        <v>-6710.5</v>
      </c>
      <c r="I21" s="22" t="s">
        <v>82</v>
      </c>
      <c r="J21" s="23" t="s">
        <v>83</v>
      </c>
      <c r="K21" s="22">
        <v>-6710.5</v>
      </c>
      <c r="L21" s="22" t="s">
        <v>84</v>
      </c>
      <c r="M21" s="23" t="s">
        <v>79</v>
      </c>
      <c r="N21" s="23"/>
      <c r="O21" s="24" t="s">
        <v>80</v>
      </c>
      <c r="P21" s="24" t="s">
        <v>81</v>
      </c>
    </row>
    <row r="22" spans="1:16" ht="12.75" customHeight="1" thickBot="1">
      <c r="A22" s="6" t="str">
        <f t="shared" si="0"/>
        <v> AN 188.148 </v>
      </c>
      <c r="B22" s="10" t="str">
        <f t="shared" si="1"/>
        <v>II</v>
      </c>
      <c r="C22" s="6">
        <f t="shared" si="2"/>
        <v>19009.27</v>
      </c>
      <c r="D22" s="9" t="str">
        <f t="shared" si="3"/>
        <v>vis</v>
      </c>
      <c r="E22" s="21">
        <f>VLOOKUP(C22,Active!C$21:E$973,3,FALSE)</f>
        <v>-3361.0174057788536</v>
      </c>
      <c r="F22" s="10" t="s">
        <v>54</v>
      </c>
      <c r="G22" s="9" t="str">
        <f t="shared" si="4"/>
        <v>19009.27</v>
      </c>
      <c r="H22" s="6">
        <f t="shared" si="5"/>
        <v>-6704.5</v>
      </c>
      <c r="I22" s="22" t="s">
        <v>85</v>
      </c>
      <c r="J22" s="23" t="s">
        <v>86</v>
      </c>
      <c r="K22" s="22">
        <v>-6704.5</v>
      </c>
      <c r="L22" s="22" t="s">
        <v>84</v>
      </c>
      <c r="M22" s="23" t="s">
        <v>79</v>
      </c>
      <c r="N22" s="23"/>
      <c r="O22" s="24" t="s">
        <v>80</v>
      </c>
      <c r="P22" s="24" t="s">
        <v>81</v>
      </c>
    </row>
    <row r="23" spans="1:16" ht="12.75" customHeight="1" thickBot="1">
      <c r="A23" s="6" t="str">
        <f t="shared" si="0"/>
        <v> AN 188.148 </v>
      </c>
      <c r="B23" s="10" t="str">
        <f t="shared" si="1"/>
        <v>II</v>
      </c>
      <c r="C23" s="6">
        <f t="shared" si="2"/>
        <v>19038.25</v>
      </c>
      <c r="D23" s="9" t="str">
        <f t="shared" si="3"/>
        <v>vis</v>
      </c>
      <c r="E23" s="21">
        <f>VLOOKUP(C23,Active!C$21:E$973,3,FALSE)</f>
        <v>-3355.0102595134858</v>
      </c>
      <c r="F23" s="10" t="s">
        <v>54</v>
      </c>
      <c r="G23" s="9" t="str">
        <f t="shared" si="4"/>
        <v>19038.25</v>
      </c>
      <c r="H23" s="6">
        <f t="shared" si="5"/>
        <v>-6698.5</v>
      </c>
      <c r="I23" s="22" t="s">
        <v>87</v>
      </c>
      <c r="J23" s="23" t="s">
        <v>88</v>
      </c>
      <c r="K23" s="22">
        <v>-6698.5</v>
      </c>
      <c r="L23" s="22" t="s">
        <v>89</v>
      </c>
      <c r="M23" s="23" t="s">
        <v>79</v>
      </c>
      <c r="N23" s="23"/>
      <c r="O23" s="24" t="s">
        <v>80</v>
      </c>
      <c r="P23" s="24" t="s">
        <v>81</v>
      </c>
    </row>
    <row r="24" spans="1:16" ht="12.75" customHeight="1" thickBot="1">
      <c r="A24" s="6" t="str">
        <f t="shared" si="0"/>
        <v> AN 188.148 </v>
      </c>
      <c r="B24" s="10" t="str">
        <f t="shared" si="1"/>
        <v>II</v>
      </c>
      <c r="C24" s="6">
        <f t="shared" si="2"/>
        <v>19120.37</v>
      </c>
      <c r="D24" s="9" t="str">
        <f t="shared" si="3"/>
        <v>vis</v>
      </c>
      <c r="E24" s="21">
        <f>VLOOKUP(C24,Active!C$21:E$973,3,FALSE)</f>
        <v>-3337.9879389023058</v>
      </c>
      <c r="F24" s="10" t="s">
        <v>54</v>
      </c>
      <c r="G24" s="9" t="str">
        <f t="shared" si="4"/>
        <v>19120.37</v>
      </c>
      <c r="H24" s="6">
        <f t="shared" si="5"/>
        <v>-6681.5</v>
      </c>
      <c r="I24" s="22" t="s">
        <v>90</v>
      </c>
      <c r="J24" s="23" t="s">
        <v>91</v>
      </c>
      <c r="K24" s="22">
        <v>-6681.5</v>
      </c>
      <c r="L24" s="22" t="s">
        <v>92</v>
      </c>
      <c r="M24" s="23" t="s">
        <v>79</v>
      </c>
      <c r="N24" s="23"/>
      <c r="O24" s="24" t="s">
        <v>80</v>
      </c>
      <c r="P24" s="24" t="s">
        <v>81</v>
      </c>
    </row>
    <row r="25" spans="1:16" ht="12.75" customHeight="1" thickBot="1">
      <c r="A25" s="6" t="str">
        <f t="shared" si="0"/>
        <v> AN 188.148 </v>
      </c>
      <c r="B25" s="10" t="str">
        <f t="shared" si="1"/>
        <v>II</v>
      </c>
      <c r="C25" s="6">
        <f t="shared" si="2"/>
        <v>19125.330000000002</v>
      </c>
      <c r="D25" s="9" t="str">
        <f t="shared" si="3"/>
        <v>vis</v>
      </c>
      <c r="E25" s="21">
        <f>VLOOKUP(C25,Active!C$21:E$973,3,FALSE)</f>
        <v>-3336.9598006871147</v>
      </c>
      <c r="F25" s="10" t="s">
        <v>54</v>
      </c>
      <c r="G25" s="9" t="str">
        <f t="shared" si="4"/>
        <v>19125.33</v>
      </c>
      <c r="H25" s="6">
        <f t="shared" si="5"/>
        <v>-6680.5</v>
      </c>
      <c r="I25" s="22" t="s">
        <v>93</v>
      </c>
      <c r="J25" s="23" t="s">
        <v>94</v>
      </c>
      <c r="K25" s="22">
        <v>-6680.5</v>
      </c>
      <c r="L25" s="22" t="s">
        <v>95</v>
      </c>
      <c r="M25" s="23" t="s">
        <v>79</v>
      </c>
      <c r="N25" s="23"/>
      <c r="O25" s="24" t="s">
        <v>80</v>
      </c>
      <c r="P25" s="24" t="s">
        <v>81</v>
      </c>
    </row>
    <row r="26" spans="1:16" ht="12.75" customHeight="1" thickBot="1">
      <c r="A26" s="6" t="str">
        <f t="shared" si="0"/>
        <v> ENEB 9 </v>
      </c>
      <c r="B26" s="10" t="str">
        <f t="shared" si="1"/>
        <v>II</v>
      </c>
      <c r="C26" s="6">
        <f t="shared" si="2"/>
        <v>19308.400000000001</v>
      </c>
      <c r="D26" s="9" t="str">
        <f t="shared" si="3"/>
        <v>vis</v>
      </c>
      <c r="E26" s="21">
        <f>VLOOKUP(C26,Active!C$21:E$973,3,FALSE)</f>
        <v>-3299.0119653937791</v>
      </c>
      <c r="F26" s="10" t="s">
        <v>54</v>
      </c>
      <c r="G26" s="9" t="str">
        <f t="shared" si="4"/>
        <v>19308.40</v>
      </c>
      <c r="H26" s="6">
        <f t="shared" si="5"/>
        <v>-6642.5</v>
      </c>
      <c r="I26" s="22" t="s">
        <v>96</v>
      </c>
      <c r="J26" s="23" t="s">
        <v>97</v>
      </c>
      <c r="K26" s="22">
        <v>-6642.5</v>
      </c>
      <c r="L26" s="22" t="s">
        <v>98</v>
      </c>
      <c r="M26" s="23" t="s">
        <v>79</v>
      </c>
      <c r="N26" s="23"/>
      <c r="O26" s="24" t="s">
        <v>80</v>
      </c>
      <c r="P26" s="24" t="s">
        <v>99</v>
      </c>
    </row>
    <row r="27" spans="1:16" ht="12.75" customHeight="1" thickBot="1">
      <c r="A27" s="6" t="str">
        <f t="shared" si="0"/>
        <v> ENEB 9 </v>
      </c>
      <c r="B27" s="10" t="str">
        <f t="shared" si="1"/>
        <v>II</v>
      </c>
      <c r="C27" s="6">
        <f t="shared" si="2"/>
        <v>19342.349999999999</v>
      </c>
      <c r="D27" s="9" t="str">
        <f t="shared" si="3"/>
        <v>vis</v>
      </c>
      <c r="E27" s="21">
        <f>VLOOKUP(C27,Active!C$21:E$973,3,FALSE)</f>
        <v>-3291.9746080539167</v>
      </c>
      <c r="F27" s="10" t="s">
        <v>54</v>
      </c>
      <c r="G27" s="9" t="str">
        <f t="shared" si="4"/>
        <v>19342.35</v>
      </c>
      <c r="H27" s="6">
        <f t="shared" si="5"/>
        <v>-6635.5</v>
      </c>
      <c r="I27" s="22" t="s">
        <v>100</v>
      </c>
      <c r="J27" s="23" t="s">
        <v>101</v>
      </c>
      <c r="K27" s="22">
        <v>-6635.5</v>
      </c>
      <c r="L27" s="22" t="s">
        <v>102</v>
      </c>
      <c r="M27" s="23" t="s">
        <v>79</v>
      </c>
      <c r="N27" s="23"/>
      <c r="O27" s="24" t="s">
        <v>80</v>
      </c>
      <c r="P27" s="24" t="s">
        <v>99</v>
      </c>
    </row>
    <row r="28" spans="1:16" ht="12.75" customHeight="1" thickBot="1">
      <c r="A28" s="6" t="str">
        <f t="shared" si="0"/>
        <v> ENEB 9 </v>
      </c>
      <c r="B28" s="10" t="str">
        <f t="shared" si="1"/>
        <v>II</v>
      </c>
      <c r="C28" s="6">
        <f t="shared" si="2"/>
        <v>19419.259999999998</v>
      </c>
      <c r="D28" s="9" t="str">
        <f t="shared" si="3"/>
        <v>vis</v>
      </c>
      <c r="E28" s="21">
        <f>VLOOKUP(C28,Active!C$21:E$973,3,FALSE)</f>
        <v>-3276.0322471405475</v>
      </c>
      <c r="F28" s="10" t="s">
        <v>54</v>
      </c>
      <c r="G28" s="9" t="str">
        <f t="shared" si="4"/>
        <v>19419.26</v>
      </c>
      <c r="H28" s="6">
        <f t="shared" si="5"/>
        <v>-6619.5</v>
      </c>
      <c r="I28" s="22" t="s">
        <v>103</v>
      </c>
      <c r="J28" s="23" t="s">
        <v>104</v>
      </c>
      <c r="K28" s="22">
        <v>-6619.5</v>
      </c>
      <c r="L28" s="22" t="s">
        <v>105</v>
      </c>
      <c r="M28" s="23" t="s">
        <v>79</v>
      </c>
      <c r="N28" s="23"/>
      <c r="O28" s="24" t="s">
        <v>80</v>
      </c>
      <c r="P28" s="24" t="s">
        <v>99</v>
      </c>
    </row>
    <row r="29" spans="1:16" ht="12.75" customHeight="1" thickBot="1">
      <c r="A29" s="6" t="str">
        <f t="shared" si="0"/>
        <v> ENEB 9 </v>
      </c>
      <c r="B29" s="10" t="str">
        <f t="shared" si="1"/>
        <v>II</v>
      </c>
      <c r="C29" s="6">
        <f t="shared" si="2"/>
        <v>19424.25</v>
      </c>
      <c r="D29" s="9" t="str">
        <f t="shared" si="3"/>
        <v>vis</v>
      </c>
      <c r="E29" s="21">
        <f>VLOOKUP(C29,Active!C$21:E$973,3,FALSE)</f>
        <v>-3274.9978903474421</v>
      </c>
      <c r="F29" s="10" t="s">
        <v>54</v>
      </c>
      <c r="G29" s="9" t="str">
        <f t="shared" si="4"/>
        <v>19424.25</v>
      </c>
      <c r="H29" s="6">
        <f t="shared" si="5"/>
        <v>-6618.5</v>
      </c>
      <c r="I29" s="22" t="s">
        <v>106</v>
      </c>
      <c r="J29" s="23" t="s">
        <v>107</v>
      </c>
      <c r="K29" s="22">
        <v>-6618.5</v>
      </c>
      <c r="L29" s="22" t="s">
        <v>108</v>
      </c>
      <c r="M29" s="23" t="s">
        <v>79</v>
      </c>
      <c r="N29" s="23"/>
      <c r="O29" s="24" t="s">
        <v>80</v>
      </c>
      <c r="P29" s="24" t="s">
        <v>99</v>
      </c>
    </row>
    <row r="30" spans="1:16" ht="12.75" customHeight="1" thickBot="1">
      <c r="A30" s="6" t="str">
        <f t="shared" si="0"/>
        <v> ENEB 9 </v>
      </c>
      <c r="B30" s="10" t="str">
        <f t="shared" si="1"/>
        <v>II</v>
      </c>
      <c r="C30" s="6">
        <f t="shared" si="2"/>
        <v>19723.45</v>
      </c>
      <c r="D30" s="9" t="str">
        <f t="shared" si="3"/>
        <v>vis</v>
      </c>
      <c r="E30" s="21">
        <f>VLOOKUP(C30,Active!C$21:E$973,3,FALSE)</f>
        <v>-3212.9779399472341</v>
      </c>
      <c r="F30" s="10" t="s">
        <v>54</v>
      </c>
      <c r="G30" s="9" t="str">
        <f t="shared" si="4"/>
        <v>19723.45</v>
      </c>
      <c r="H30" s="6">
        <f t="shared" si="5"/>
        <v>-6556.5</v>
      </c>
      <c r="I30" s="22" t="s">
        <v>109</v>
      </c>
      <c r="J30" s="23" t="s">
        <v>110</v>
      </c>
      <c r="K30" s="22">
        <v>-6556.5</v>
      </c>
      <c r="L30" s="22" t="s">
        <v>111</v>
      </c>
      <c r="M30" s="23" t="s">
        <v>79</v>
      </c>
      <c r="N30" s="23"/>
      <c r="O30" s="24" t="s">
        <v>80</v>
      </c>
      <c r="P30" s="24" t="s">
        <v>99</v>
      </c>
    </row>
    <row r="31" spans="1:16" ht="12.75" customHeight="1" thickBot="1">
      <c r="A31" s="6" t="str">
        <f t="shared" si="0"/>
        <v> CPRI 7.50 </v>
      </c>
      <c r="B31" s="10" t="str">
        <f t="shared" si="1"/>
        <v>II</v>
      </c>
      <c r="C31" s="6">
        <f t="shared" si="2"/>
        <v>19858.424999999999</v>
      </c>
      <c r="D31" s="9" t="str">
        <f t="shared" si="3"/>
        <v>vis</v>
      </c>
      <c r="E31" s="21">
        <f>VLOOKUP(C31,Active!C$21:E$973,3,FALSE)</f>
        <v>-3184.9995214804294</v>
      </c>
      <c r="F31" s="10" t="s">
        <v>54</v>
      </c>
      <c r="G31" s="9" t="str">
        <f t="shared" si="4"/>
        <v>19858.425</v>
      </c>
      <c r="H31" s="6">
        <f t="shared" si="5"/>
        <v>-6528.5</v>
      </c>
      <c r="I31" s="22" t="s">
        <v>112</v>
      </c>
      <c r="J31" s="23" t="s">
        <v>113</v>
      </c>
      <c r="K31" s="22">
        <v>-6528.5</v>
      </c>
      <c r="L31" s="22" t="s">
        <v>114</v>
      </c>
      <c r="M31" s="23" t="s">
        <v>79</v>
      </c>
      <c r="N31" s="23"/>
      <c r="O31" s="24" t="s">
        <v>59</v>
      </c>
      <c r="P31" s="24" t="s">
        <v>60</v>
      </c>
    </row>
    <row r="32" spans="1:16" ht="12.75" customHeight="1" thickBot="1">
      <c r="A32" s="6" t="str">
        <f t="shared" si="0"/>
        <v> CPRI 7.50 </v>
      </c>
      <c r="B32" s="10" t="str">
        <f t="shared" si="1"/>
        <v>II</v>
      </c>
      <c r="C32" s="6">
        <f t="shared" si="2"/>
        <v>19897.024000000001</v>
      </c>
      <c r="D32" s="9" t="str">
        <f t="shared" si="3"/>
        <v>vis</v>
      </c>
      <c r="E32" s="21">
        <f>VLOOKUP(C32,Active!C$21:E$973,3,FALSE)</f>
        <v>-3176.9984918497548</v>
      </c>
      <c r="F32" s="10" t="s">
        <v>54</v>
      </c>
      <c r="G32" s="9" t="str">
        <f t="shared" si="4"/>
        <v>19897.024</v>
      </c>
      <c r="H32" s="6">
        <f t="shared" si="5"/>
        <v>-6520.5</v>
      </c>
      <c r="I32" s="22" t="s">
        <v>115</v>
      </c>
      <c r="J32" s="23" t="s">
        <v>116</v>
      </c>
      <c r="K32" s="22">
        <v>-6520.5</v>
      </c>
      <c r="L32" s="22" t="s">
        <v>117</v>
      </c>
      <c r="M32" s="23" t="s">
        <v>79</v>
      </c>
      <c r="N32" s="23"/>
      <c r="O32" s="24" t="s">
        <v>59</v>
      </c>
      <c r="P32" s="24" t="s">
        <v>60</v>
      </c>
    </row>
    <row r="33" spans="1:16" ht="12.75" customHeight="1" thickBot="1">
      <c r="A33" s="6" t="str">
        <f t="shared" si="0"/>
        <v> CPRI 7.50 </v>
      </c>
      <c r="B33" s="10" t="str">
        <f t="shared" si="1"/>
        <v>II</v>
      </c>
      <c r="C33" s="6">
        <f t="shared" si="2"/>
        <v>20215.436000000002</v>
      </c>
      <c r="D33" s="9" t="str">
        <f t="shared" si="3"/>
        <v>vis</v>
      </c>
      <c r="E33" s="21">
        <f>VLOOKUP(C33,Active!C$21:E$973,3,FALSE)</f>
        <v>-3110.9961641531272</v>
      </c>
      <c r="F33" s="10" t="s">
        <v>54</v>
      </c>
      <c r="G33" s="9" t="str">
        <f t="shared" si="4"/>
        <v>20215.436</v>
      </c>
      <c r="H33" s="6">
        <f t="shared" si="5"/>
        <v>-6454.5</v>
      </c>
      <c r="I33" s="22" t="s">
        <v>118</v>
      </c>
      <c r="J33" s="23" t="s">
        <v>119</v>
      </c>
      <c r="K33" s="22">
        <v>-6454.5</v>
      </c>
      <c r="L33" s="22" t="s">
        <v>120</v>
      </c>
      <c r="M33" s="23" t="s">
        <v>79</v>
      </c>
      <c r="N33" s="23"/>
      <c r="O33" s="24" t="s">
        <v>59</v>
      </c>
      <c r="P33" s="24" t="s">
        <v>60</v>
      </c>
    </row>
    <row r="34" spans="1:16" ht="12.75" customHeight="1" thickBot="1">
      <c r="A34" s="6" t="str">
        <f t="shared" si="0"/>
        <v> CPRI 7.50 </v>
      </c>
      <c r="B34" s="10" t="str">
        <f t="shared" si="1"/>
        <v>II</v>
      </c>
      <c r="C34" s="6">
        <f t="shared" si="2"/>
        <v>20596.561000000002</v>
      </c>
      <c r="D34" s="9" t="str">
        <f t="shared" si="3"/>
        <v>vis</v>
      </c>
      <c r="E34" s="21">
        <f>VLOOKUP(C34,Active!C$21:E$973,3,FALSE)</f>
        <v>-3031.994313898183</v>
      </c>
      <c r="F34" s="10" t="s">
        <v>54</v>
      </c>
      <c r="G34" s="9" t="str">
        <f t="shared" si="4"/>
        <v>20596.561</v>
      </c>
      <c r="H34" s="6">
        <f t="shared" si="5"/>
        <v>-6375.5</v>
      </c>
      <c r="I34" s="22" t="s">
        <v>121</v>
      </c>
      <c r="J34" s="23" t="s">
        <v>122</v>
      </c>
      <c r="K34" s="22">
        <v>-6375.5</v>
      </c>
      <c r="L34" s="22" t="s">
        <v>123</v>
      </c>
      <c r="M34" s="23" t="s">
        <v>79</v>
      </c>
      <c r="N34" s="23"/>
      <c r="O34" s="24" t="s">
        <v>59</v>
      </c>
      <c r="P34" s="24" t="s">
        <v>60</v>
      </c>
    </row>
    <row r="35" spans="1:16" ht="12.75" customHeight="1" thickBot="1">
      <c r="A35" s="6" t="str">
        <f t="shared" si="0"/>
        <v> CPRI 7.50 </v>
      </c>
      <c r="B35" s="10" t="str">
        <f t="shared" si="1"/>
        <v>II</v>
      </c>
      <c r="C35" s="6">
        <f t="shared" si="2"/>
        <v>20601.386999999999</v>
      </c>
      <c r="D35" s="9" t="str">
        <f t="shared" si="3"/>
        <v>vis</v>
      </c>
      <c r="E35" s="21">
        <f>VLOOKUP(C35,Active!C$21:E$973,3,FALSE)</f>
        <v>-3030.9939519976774</v>
      </c>
      <c r="F35" s="10" t="s">
        <v>54</v>
      </c>
      <c r="G35" s="9" t="str">
        <f t="shared" si="4"/>
        <v>20601.387</v>
      </c>
      <c r="H35" s="6">
        <f t="shared" si="5"/>
        <v>-6374.5</v>
      </c>
      <c r="I35" s="22" t="s">
        <v>124</v>
      </c>
      <c r="J35" s="23" t="s">
        <v>125</v>
      </c>
      <c r="K35" s="22">
        <v>-6374.5</v>
      </c>
      <c r="L35" s="22" t="s">
        <v>126</v>
      </c>
      <c r="M35" s="23" t="s">
        <v>79</v>
      </c>
      <c r="N35" s="23"/>
      <c r="O35" s="24" t="s">
        <v>59</v>
      </c>
      <c r="P35" s="24" t="s">
        <v>60</v>
      </c>
    </row>
    <row r="36" spans="1:16" ht="12.75" customHeight="1" thickBot="1">
      <c r="A36" s="6" t="str">
        <f t="shared" si="0"/>
        <v> CPRI 7.50 </v>
      </c>
      <c r="B36" s="10" t="str">
        <f t="shared" si="1"/>
        <v>II</v>
      </c>
      <c r="C36" s="6">
        <f t="shared" si="2"/>
        <v>20832.951000000001</v>
      </c>
      <c r="D36" s="9" t="str">
        <f t="shared" si="3"/>
        <v>vis</v>
      </c>
      <c r="E36" s="21">
        <f>VLOOKUP(C36,Active!C$21:E$973,3,FALSE)</f>
        <v>-2982.9939927915484</v>
      </c>
      <c r="F36" s="10" t="s">
        <v>54</v>
      </c>
      <c r="G36" s="9" t="str">
        <f t="shared" si="4"/>
        <v>20832.951</v>
      </c>
      <c r="H36" s="6">
        <f t="shared" si="5"/>
        <v>-6326.5</v>
      </c>
      <c r="I36" s="22" t="s">
        <v>127</v>
      </c>
      <c r="J36" s="23" t="s">
        <v>128</v>
      </c>
      <c r="K36" s="22">
        <v>-6326.5</v>
      </c>
      <c r="L36" s="22" t="s">
        <v>129</v>
      </c>
      <c r="M36" s="23" t="s">
        <v>79</v>
      </c>
      <c r="N36" s="23"/>
      <c r="O36" s="24" t="s">
        <v>59</v>
      </c>
      <c r="P36" s="24" t="s">
        <v>60</v>
      </c>
    </row>
    <row r="37" spans="1:16" ht="12.75" customHeight="1" thickBot="1">
      <c r="A37" s="6" t="str">
        <f t="shared" si="0"/>
        <v> CPRI 7.50 </v>
      </c>
      <c r="B37" s="10" t="str">
        <f t="shared" si="1"/>
        <v>II</v>
      </c>
      <c r="C37" s="6">
        <f t="shared" si="2"/>
        <v>20842.59</v>
      </c>
      <c r="D37" s="9" t="str">
        <f t="shared" si="3"/>
        <v>vis</v>
      </c>
      <c r="E37" s="21">
        <f>VLOOKUP(C37,Active!C$21:E$973,3,FALSE)</f>
        <v>-2980.9959637076327</v>
      </c>
      <c r="F37" s="10" t="s">
        <v>54</v>
      </c>
      <c r="G37" s="9" t="str">
        <f t="shared" si="4"/>
        <v>20842.590</v>
      </c>
      <c r="H37" s="6">
        <f t="shared" si="5"/>
        <v>-6324.5</v>
      </c>
      <c r="I37" s="22" t="s">
        <v>130</v>
      </c>
      <c r="J37" s="23" t="s">
        <v>131</v>
      </c>
      <c r="K37" s="22">
        <v>-6324.5</v>
      </c>
      <c r="L37" s="22" t="s">
        <v>132</v>
      </c>
      <c r="M37" s="23" t="s">
        <v>79</v>
      </c>
      <c r="N37" s="23"/>
      <c r="O37" s="24" t="s">
        <v>59</v>
      </c>
      <c r="P37" s="24" t="s">
        <v>60</v>
      </c>
    </row>
    <row r="38" spans="1:16" ht="12.75" customHeight="1" thickBot="1">
      <c r="A38" s="6" t="str">
        <f t="shared" si="0"/>
        <v> ENEB 9 </v>
      </c>
      <c r="B38" s="10" t="str">
        <f t="shared" si="1"/>
        <v>II</v>
      </c>
      <c r="C38" s="6">
        <f t="shared" si="2"/>
        <v>21156.31</v>
      </c>
      <c r="D38" s="9" t="str">
        <f t="shared" si="3"/>
        <v>vis</v>
      </c>
      <c r="E38" s="21">
        <f>VLOOKUP(C38,Active!C$21:E$973,3,FALSE)</f>
        <v>-2915.966221596826</v>
      </c>
      <c r="F38" s="10" t="s">
        <v>54</v>
      </c>
      <c r="G38" s="9" t="str">
        <f t="shared" si="4"/>
        <v>21156.31</v>
      </c>
      <c r="H38" s="6">
        <f t="shared" si="5"/>
        <v>-6259.5</v>
      </c>
      <c r="I38" s="22" t="s">
        <v>133</v>
      </c>
      <c r="J38" s="23" t="s">
        <v>134</v>
      </c>
      <c r="K38" s="22">
        <v>-6259.5</v>
      </c>
      <c r="L38" s="22" t="s">
        <v>135</v>
      </c>
      <c r="M38" s="23" t="s">
        <v>79</v>
      </c>
      <c r="N38" s="23"/>
      <c r="O38" s="24" t="s">
        <v>80</v>
      </c>
      <c r="P38" s="24" t="s">
        <v>99</v>
      </c>
    </row>
    <row r="39" spans="1:16" ht="12.75" customHeight="1" thickBot="1">
      <c r="A39" s="6" t="str">
        <f t="shared" si="0"/>
        <v> BZ 13 </v>
      </c>
      <c r="B39" s="10" t="str">
        <f t="shared" si="1"/>
        <v>I</v>
      </c>
      <c r="C39" s="6">
        <f t="shared" si="2"/>
        <v>21281.599999999999</v>
      </c>
      <c r="D39" s="9" t="str">
        <f t="shared" si="3"/>
        <v>vis</v>
      </c>
      <c r="E39" s="21">
        <f>VLOOKUP(C39,Active!C$21:E$973,3,FALSE)</f>
        <v>-2889.9953673667396</v>
      </c>
      <c r="F39" s="10" t="s">
        <v>54</v>
      </c>
      <c r="G39" s="9" t="str">
        <f t="shared" si="4"/>
        <v>21281.6</v>
      </c>
      <c r="H39" s="6">
        <f t="shared" si="5"/>
        <v>-6234</v>
      </c>
      <c r="I39" s="22" t="s">
        <v>136</v>
      </c>
      <c r="J39" s="23" t="s">
        <v>137</v>
      </c>
      <c r="K39" s="22">
        <v>-6234</v>
      </c>
      <c r="L39" s="22" t="s">
        <v>138</v>
      </c>
      <c r="M39" s="23" t="s">
        <v>79</v>
      </c>
      <c r="N39" s="23"/>
      <c r="O39" s="24" t="s">
        <v>139</v>
      </c>
      <c r="P39" s="24" t="s">
        <v>140</v>
      </c>
    </row>
    <row r="40" spans="1:16" ht="12.75" customHeight="1" thickBot="1">
      <c r="A40" s="6" t="str">
        <f t="shared" si="0"/>
        <v> AA 30.397 </v>
      </c>
      <c r="B40" s="10" t="str">
        <f t="shared" si="1"/>
        <v>II</v>
      </c>
      <c r="C40" s="6">
        <f t="shared" si="2"/>
        <v>24586.38</v>
      </c>
      <c r="D40" s="9" t="str">
        <f t="shared" si="3"/>
        <v>vis</v>
      </c>
      <c r="E40" s="21">
        <f>VLOOKUP(C40,Active!C$21:E$973,3,FALSE)</f>
        <v>-2204.9609700285059</v>
      </c>
      <c r="F40" s="10" t="s">
        <v>54</v>
      </c>
      <c r="G40" s="9" t="str">
        <f t="shared" si="4"/>
        <v>24586.380</v>
      </c>
      <c r="H40" s="6">
        <f t="shared" si="5"/>
        <v>-5548.5</v>
      </c>
      <c r="I40" s="22" t="s">
        <v>141</v>
      </c>
      <c r="J40" s="23" t="s">
        <v>142</v>
      </c>
      <c r="K40" s="22">
        <v>-5548.5</v>
      </c>
      <c r="L40" s="22" t="s">
        <v>143</v>
      </c>
      <c r="M40" s="23" t="s">
        <v>79</v>
      </c>
      <c r="N40" s="23"/>
      <c r="O40" s="24" t="s">
        <v>144</v>
      </c>
      <c r="P40" s="24" t="s">
        <v>145</v>
      </c>
    </row>
    <row r="41" spans="1:16" ht="12.75" customHeight="1" thickBot="1">
      <c r="A41" s="6" t="str">
        <f t="shared" si="0"/>
        <v> AAC 1.164 </v>
      </c>
      <c r="B41" s="10" t="str">
        <f t="shared" si="1"/>
        <v>II</v>
      </c>
      <c r="C41" s="6">
        <f t="shared" si="2"/>
        <v>25324.3</v>
      </c>
      <c r="D41" s="9" t="str">
        <f t="shared" si="3"/>
        <v>vis</v>
      </c>
      <c r="E41" s="21">
        <f>VLOOKUP(C41,Active!C$21:E$973,3,FALSE)</f>
        <v>-2052.0005362072447</v>
      </c>
      <c r="F41" s="10" t="s">
        <v>54</v>
      </c>
      <c r="G41" s="9" t="str">
        <f t="shared" si="4"/>
        <v>25324.300</v>
      </c>
      <c r="H41" s="6">
        <f t="shared" si="5"/>
        <v>-5395.5</v>
      </c>
      <c r="I41" s="22" t="s">
        <v>146</v>
      </c>
      <c r="J41" s="23" t="s">
        <v>147</v>
      </c>
      <c r="K41" s="22">
        <v>-5395.5</v>
      </c>
      <c r="L41" s="22" t="s">
        <v>148</v>
      </c>
      <c r="M41" s="23" t="s">
        <v>79</v>
      </c>
      <c r="N41" s="23"/>
      <c r="O41" s="24" t="s">
        <v>149</v>
      </c>
      <c r="P41" s="24" t="s">
        <v>150</v>
      </c>
    </row>
    <row r="42" spans="1:16" ht="12.75" customHeight="1" thickBot="1">
      <c r="A42" s="6" t="str">
        <f t="shared" si="0"/>
        <v> AA 30.397 </v>
      </c>
      <c r="B42" s="10" t="str">
        <f t="shared" si="1"/>
        <v>II</v>
      </c>
      <c r="C42" s="6">
        <f t="shared" si="2"/>
        <v>26419.232</v>
      </c>
      <c r="D42" s="9" t="str">
        <f t="shared" si="3"/>
        <v>vis</v>
      </c>
      <c r="E42" s="21">
        <f>VLOOKUP(C42,Active!C$21:E$973,3,FALSE)</f>
        <v>-1825.036537772751</v>
      </c>
      <c r="F42" s="10" t="s">
        <v>54</v>
      </c>
      <c r="G42" s="9" t="str">
        <f t="shared" si="4"/>
        <v>26419.232</v>
      </c>
      <c r="H42" s="6">
        <f t="shared" si="5"/>
        <v>-5168.5</v>
      </c>
      <c r="I42" s="22" t="s">
        <v>151</v>
      </c>
      <c r="J42" s="23" t="s">
        <v>152</v>
      </c>
      <c r="K42" s="22">
        <v>-5168.5</v>
      </c>
      <c r="L42" s="22" t="s">
        <v>153</v>
      </c>
      <c r="M42" s="23" t="s">
        <v>79</v>
      </c>
      <c r="N42" s="23"/>
      <c r="O42" s="24" t="s">
        <v>149</v>
      </c>
      <c r="P42" s="24" t="s">
        <v>145</v>
      </c>
    </row>
    <row r="43" spans="1:16" ht="12.75" customHeight="1" thickBot="1">
      <c r="A43" s="6" t="str">
        <f t="shared" si="0"/>
        <v> AA 30.397 </v>
      </c>
      <c r="B43" s="10" t="str">
        <f t="shared" si="1"/>
        <v>I</v>
      </c>
      <c r="C43" s="6">
        <f t="shared" si="2"/>
        <v>33515.561000000002</v>
      </c>
      <c r="D43" s="9" t="str">
        <f t="shared" si="3"/>
        <v>vis</v>
      </c>
      <c r="E43" s="21">
        <f>VLOOKUP(C43,Active!C$21:E$973,3,FALSE)</f>
        <v>-354.06737800150228</v>
      </c>
      <c r="F43" s="10" t="s">
        <v>54</v>
      </c>
      <c r="G43" s="9" t="str">
        <f t="shared" si="4"/>
        <v>33515.561</v>
      </c>
      <c r="H43" s="6">
        <f t="shared" si="5"/>
        <v>-3697</v>
      </c>
      <c r="I43" s="22" t="s">
        <v>154</v>
      </c>
      <c r="J43" s="23" t="s">
        <v>155</v>
      </c>
      <c r="K43" s="22">
        <v>-3697</v>
      </c>
      <c r="L43" s="22" t="s">
        <v>156</v>
      </c>
      <c r="M43" s="23" t="s">
        <v>79</v>
      </c>
      <c r="N43" s="23"/>
      <c r="O43" s="24" t="s">
        <v>157</v>
      </c>
      <c r="P43" s="24" t="s">
        <v>145</v>
      </c>
    </row>
    <row r="44" spans="1:16" ht="12.75" customHeight="1" thickBot="1">
      <c r="A44" s="6" t="str">
        <f t="shared" si="0"/>
        <v> AA 30.397 </v>
      </c>
      <c r="B44" s="10" t="str">
        <f t="shared" si="1"/>
        <v>I</v>
      </c>
      <c r="C44" s="6">
        <f t="shared" si="2"/>
        <v>34181.483</v>
      </c>
      <c r="D44" s="9" t="str">
        <f t="shared" si="3"/>
        <v>vis</v>
      </c>
      <c r="E44" s="21">
        <f>VLOOKUP(C44,Active!C$21:E$973,3,FALSE)</f>
        <v>-216.03111660308244</v>
      </c>
      <c r="F44" s="10" t="s">
        <v>54</v>
      </c>
      <c r="G44" s="9" t="str">
        <f t="shared" si="4"/>
        <v>34181.483</v>
      </c>
      <c r="H44" s="6">
        <f t="shared" si="5"/>
        <v>-3559</v>
      </c>
      <c r="I44" s="22" t="s">
        <v>158</v>
      </c>
      <c r="J44" s="23" t="s">
        <v>159</v>
      </c>
      <c r="K44" s="22">
        <v>-3559</v>
      </c>
      <c r="L44" s="22" t="s">
        <v>160</v>
      </c>
      <c r="M44" s="23" t="s">
        <v>79</v>
      </c>
      <c r="N44" s="23"/>
      <c r="O44" s="24" t="s">
        <v>149</v>
      </c>
      <c r="P44" s="24" t="s">
        <v>145</v>
      </c>
    </row>
    <row r="45" spans="1:16" ht="12.75" customHeight="1" thickBot="1">
      <c r="A45" s="6" t="str">
        <f t="shared" si="0"/>
        <v> AA 30.397 </v>
      </c>
      <c r="B45" s="10" t="str">
        <f t="shared" si="1"/>
        <v>I</v>
      </c>
      <c r="C45" s="6">
        <f t="shared" si="2"/>
        <v>35223.46</v>
      </c>
      <c r="D45" s="9" t="str">
        <f t="shared" si="3"/>
        <v>vis</v>
      </c>
      <c r="E45" s="21">
        <f>VLOOKUP(C45,Active!C$21:E$973,3,FALSE)</f>
        <v>-4.394461726208293E-2</v>
      </c>
      <c r="F45" s="10" t="s">
        <v>54</v>
      </c>
      <c r="G45" s="9" t="str">
        <f t="shared" si="4"/>
        <v>35223.460</v>
      </c>
      <c r="H45" s="6">
        <f t="shared" si="5"/>
        <v>-3343</v>
      </c>
      <c r="I45" s="22" t="s">
        <v>161</v>
      </c>
      <c r="J45" s="23" t="s">
        <v>162</v>
      </c>
      <c r="K45" s="22">
        <v>-3343</v>
      </c>
      <c r="L45" s="22" t="s">
        <v>163</v>
      </c>
      <c r="M45" s="23" t="s">
        <v>79</v>
      </c>
      <c r="N45" s="23"/>
      <c r="O45" s="24" t="s">
        <v>149</v>
      </c>
      <c r="P45" s="24" t="s">
        <v>145</v>
      </c>
    </row>
    <row r="46" spans="1:16" ht="12.75" customHeight="1" thickBot="1">
      <c r="A46" s="6" t="str">
        <f t="shared" si="0"/>
        <v> AA 30.397 </v>
      </c>
      <c r="B46" s="10" t="str">
        <f t="shared" si="1"/>
        <v>I</v>
      </c>
      <c r="C46" s="6">
        <f t="shared" si="2"/>
        <v>40356.684999999998</v>
      </c>
      <c r="D46" s="9" t="str">
        <f t="shared" si="3"/>
        <v>vis</v>
      </c>
      <c r="E46" s="21">
        <f>VLOOKUP(C46,Active!C$21:E$973,3,FALSE)</f>
        <v>1064.0013758810919</v>
      </c>
      <c r="F46" s="10" t="s">
        <v>54</v>
      </c>
      <c r="G46" s="9" t="str">
        <f t="shared" si="4"/>
        <v>40356.685</v>
      </c>
      <c r="H46" s="6">
        <f t="shared" si="5"/>
        <v>-2279</v>
      </c>
      <c r="I46" s="22" t="s">
        <v>168</v>
      </c>
      <c r="J46" s="23" t="s">
        <v>169</v>
      </c>
      <c r="K46" s="22">
        <v>-2279</v>
      </c>
      <c r="L46" s="22" t="s">
        <v>170</v>
      </c>
      <c r="M46" s="23" t="s">
        <v>171</v>
      </c>
      <c r="N46" s="23" t="s">
        <v>172</v>
      </c>
      <c r="O46" s="24" t="s">
        <v>173</v>
      </c>
      <c r="P46" s="24" t="s">
        <v>145</v>
      </c>
    </row>
    <row r="47" spans="1:16" ht="12.75" customHeight="1" thickBot="1">
      <c r="A47" s="6" t="str">
        <f t="shared" si="0"/>
        <v> AA 29.243 </v>
      </c>
      <c r="B47" s="10" t="str">
        <f t="shared" si="1"/>
        <v>I</v>
      </c>
      <c r="C47" s="6">
        <f t="shared" si="2"/>
        <v>41456.633999999998</v>
      </c>
      <c r="D47" s="9" t="str">
        <f t="shared" si="3"/>
        <v>vis</v>
      </c>
      <c r="E47" s="21">
        <f>VLOOKUP(C47,Active!C$21:E$973,3,FALSE)</f>
        <v>1292.005327828814</v>
      </c>
      <c r="F47" s="10" t="s">
        <v>54</v>
      </c>
      <c r="G47" s="9" t="str">
        <f t="shared" si="4"/>
        <v>41456.634</v>
      </c>
      <c r="H47" s="6">
        <f t="shared" si="5"/>
        <v>-2051</v>
      </c>
      <c r="I47" s="22" t="s">
        <v>174</v>
      </c>
      <c r="J47" s="23" t="s">
        <v>175</v>
      </c>
      <c r="K47" s="22">
        <v>-2051</v>
      </c>
      <c r="L47" s="22" t="s">
        <v>176</v>
      </c>
      <c r="M47" s="23" t="s">
        <v>171</v>
      </c>
      <c r="N47" s="23" t="s">
        <v>172</v>
      </c>
      <c r="O47" s="24" t="s">
        <v>177</v>
      </c>
      <c r="P47" s="24" t="s">
        <v>178</v>
      </c>
    </row>
    <row r="48" spans="1:16" ht="12.75" customHeight="1" thickBot="1">
      <c r="A48" s="6" t="str">
        <f t="shared" si="0"/>
        <v> AA 29.243 </v>
      </c>
      <c r="B48" s="10" t="str">
        <f t="shared" si="1"/>
        <v>I</v>
      </c>
      <c r="C48" s="6">
        <f t="shared" si="2"/>
        <v>42855.637000000002</v>
      </c>
      <c r="D48" s="9" t="str">
        <f t="shared" si="3"/>
        <v>vis</v>
      </c>
      <c r="E48" s="21">
        <f>VLOOKUP(C48,Active!C$21:E$973,3,FALSE)</f>
        <v>1581.9989664308941</v>
      </c>
      <c r="F48" s="10" t="s">
        <v>54</v>
      </c>
      <c r="G48" s="9" t="str">
        <f t="shared" si="4"/>
        <v>42855.637</v>
      </c>
      <c r="H48" s="6">
        <f t="shared" si="5"/>
        <v>-1761</v>
      </c>
      <c r="I48" s="22" t="s">
        <v>179</v>
      </c>
      <c r="J48" s="23" t="s">
        <v>180</v>
      </c>
      <c r="K48" s="22">
        <v>-1761</v>
      </c>
      <c r="L48" s="22" t="s">
        <v>181</v>
      </c>
      <c r="M48" s="23" t="s">
        <v>171</v>
      </c>
      <c r="N48" s="23" t="s">
        <v>172</v>
      </c>
      <c r="O48" s="24" t="s">
        <v>177</v>
      </c>
      <c r="P48" s="24" t="s">
        <v>178</v>
      </c>
    </row>
    <row r="49" spans="1:16" ht="12.75" customHeight="1" thickBot="1">
      <c r="A49" s="6" t="str">
        <f t="shared" si="0"/>
        <v>BAVM 131 </v>
      </c>
      <c r="B49" s="10" t="str">
        <f t="shared" si="1"/>
        <v>I</v>
      </c>
      <c r="C49" s="6">
        <f t="shared" si="2"/>
        <v>51571.53</v>
      </c>
      <c r="D49" s="9" t="str">
        <f t="shared" si="3"/>
        <v>vis</v>
      </c>
      <c r="E49" s="21">
        <f>VLOOKUP(C49,Active!C$21:E$973,3,FALSE)</f>
        <v>3388.6809569172569</v>
      </c>
      <c r="F49" s="10" t="s">
        <v>54</v>
      </c>
      <c r="G49" s="9" t="str">
        <f t="shared" si="4"/>
        <v>51571.53</v>
      </c>
      <c r="H49" s="6">
        <f t="shared" si="5"/>
        <v>46</v>
      </c>
      <c r="I49" s="22" t="s">
        <v>188</v>
      </c>
      <c r="J49" s="23" t="s">
        <v>189</v>
      </c>
      <c r="K49" s="22">
        <v>46</v>
      </c>
      <c r="L49" s="22" t="s">
        <v>190</v>
      </c>
      <c r="M49" s="23" t="s">
        <v>79</v>
      </c>
      <c r="N49" s="23"/>
      <c r="O49" s="24" t="s">
        <v>191</v>
      </c>
      <c r="P49" s="25" t="s">
        <v>192</v>
      </c>
    </row>
    <row r="50" spans="1:16" ht="12.75" customHeight="1" thickBot="1">
      <c r="A50" s="6" t="str">
        <f t="shared" si="0"/>
        <v>BAVM 157 </v>
      </c>
      <c r="B50" s="10" t="str">
        <f t="shared" si="1"/>
        <v>I</v>
      </c>
      <c r="C50" s="6">
        <f t="shared" si="2"/>
        <v>52618.097000000002</v>
      </c>
      <c r="D50" s="9" t="str">
        <f t="shared" si="3"/>
        <v>vis</v>
      </c>
      <c r="E50" s="21">
        <f>VLOOKUP(C50,Active!C$21:E$973,3,FALSE)</f>
        <v>3605.6195713239904</v>
      </c>
      <c r="F50" s="10" t="s">
        <v>54</v>
      </c>
      <c r="G50" s="9" t="str">
        <f t="shared" si="4"/>
        <v>52618.097</v>
      </c>
      <c r="H50" s="6">
        <f t="shared" si="5"/>
        <v>263</v>
      </c>
      <c r="I50" s="22" t="s">
        <v>193</v>
      </c>
      <c r="J50" s="23" t="s">
        <v>194</v>
      </c>
      <c r="K50" s="22">
        <v>263</v>
      </c>
      <c r="L50" s="22" t="s">
        <v>195</v>
      </c>
      <c r="M50" s="23" t="s">
        <v>79</v>
      </c>
      <c r="N50" s="23"/>
      <c r="O50" s="24" t="s">
        <v>191</v>
      </c>
      <c r="P50" s="25" t="s">
        <v>196</v>
      </c>
    </row>
    <row r="51" spans="1:16">
      <c r="B51" s="10"/>
      <c r="F51" s="10"/>
    </row>
    <row r="52" spans="1:16">
      <c r="B52" s="10"/>
      <c r="F52" s="10"/>
    </row>
    <row r="53" spans="1:16">
      <c r="B53" s="10"/>
      <c r="F53" s="10"/>
    </row>
    <row r="54" spans="1:16">
      <c r="B54" s="10"/>
      <c r="F54" s="10"/>
    </row>
    <row r="55" spans="1:16">
      <c r="B55" s="10"/>
      <c r="F55" s="10"/>
    </row>
    <row r="56" spans="1:16">
      <c r="B56" s="10"/>
      <c r="F56" s="10"/>
    </row>
    <row r="57" spans="1:16">
      <c r="B57" s="10"/>
      <c r="F57" s="10"/>
    </row>
    <row r="58" spans="1:16">
      <c r="B58" s="10"/>
      <c r="F58" s="10"/>
    </row>
    <row r="59" spans="1:16">
      <c r="B59" s="10"/>
      <c r="F59" s="10"/>
    </row>
    <row r="60" spans="1:16">
      <c r="B60" s="10"/>
      <c r="F60" s="10"/>
    </row>
    <row r="61" spans="1:16">
      <c r="B61" s="10"/>
      <c r="F61" s="10"/>
    </row>
    <row r="62" spans="1:16">
      <c r="B62" s="10"/>
      <c r="F62" s="10"/>
    </row>
    <row r="63" spans="1:16">
      <c r="B63" s="10"/>
      <c r="F63" s="10"/>
    </row>
    <row r="64" spans="1:16">
      <c r="B64" s="10"/>
      <c r="F64" s="10"/>
    </row>
    <row r="65" spans="2:6">
      <c r="B65" s="10"/>
      <c r="F65" s="10"/>
    </row>
    <row r="66" spans="2:6">
      <c r="B66" s="10"/>
      <c r="F66" s="10"/>
    </row>
    <row r="67" spans="2:6">
      <c r="B67" s="10"/>
      <c r="F67" s="10"/>
    </row>
    <row r="68" spans="2:6">
      <c r="B68" s="10"/>
      <c r="F68" s="10"/>
    </row>
    <row r="69" spans="2:6">
      <c r="B69" s="10"/>
      <c r="F69" s="10"/>
    </row>
    <row r="70" spans="2:6">
      <c r="B70" s="10"/>
      <c r="F70" s="10"/>
    </row>
    <row r="71" spans="2:6">
      <c r="B71" s="10"/>
      <c r="F71" s="10"/>
    </row>
    <row r="72" spans="2:6">
      <c r="B72" s="10"/>
      <c r="F72" s="10"/>
    </row>
    <row r="73" spans="2:6">
      <c r="B73" s="10"/>
      <c r="F73" s="10"/>
    </row>
    <row r="74" spans="2:6">
      <c r="B74" s="10"/>
      <c r="F74" s="10"/>
    </row>
    <row r="75" spans="2:6">
      <c r="B75" s="10"/>
      <c r="F75" s="10"/>
    </row>
    <row r="76" spans="2:6">
      <c r="B76" s="10"/>
      <c r="F76" s="10"/>
    </row>
    <row r="77" spans="2:6">
      <c r="B77" s="10"/>
      <c r="F77" s="10"/>
    </row>
    <row r="78" spans="2:6">
      <c r="B78" s="10"/>
      <c r="F78" s="10"/>
    </row>
    <row r="79" spans="2:6">
      <c r="B79" s="10"/>
      <c r="F79" s="10"/>
    </row>
    <row r="80" spans="2:6">
      <c r="B80" s="10"/>
      <c r="F80" s="10"/>
    </row>
    <row r="81" spans="2:6">
      <c r="B81" s="10"/>
      <c r="F81" s="10"/>
    </row>
    <row r="82" spans="2:6">
      <c r="B82" s="10"/>
      <c r="F82" s="10"/>
    </row>
    <row r="83" spans="2:6">
      <c r="B83" s="10"/>
      <c r="F83" s="10"/>
    </row>
    <row r="84" spans="2:6">
      <c r="B84" s="10"/>
      <c r="F84" s="10"/>
    </row>
    <row r="85" spans="2:6">
      <c r="B85" s="10"/>
      <c r="F85" s="10"/>
    </row>
    <row r="86" spans="2:6">
      <c r="B86" s="10"/>
      <c r="F86" s="10"/>
    </row>
    <row r="87" spans="2:6">
      <c r="B87" s="10"/>
      <c r="F87" s="10"/>
    </row>
    <row r="88" spans="2:6">
      <c r="B88" s="10"/>
      <c r="F88" s="10"/>
    </row>
    <row r="89" spans="2:6">
      <c r="B89" s="10"/>
      <c r="F89" s="10"/>
    </row>
    <row r="90" spans="2:6">
      <c r="B90" s="10"/>
      <c r="F90" s="10"/>
    </row>
    <row r="91" spans="2:6">
      <c r="B91" s="10"/>
      <c r="F91" s="10"/>
    </row>
    <row r="92" spans="2:6">
      <c r="B92" s="10"/>
      <c r="F92" s="10"/>
    </row>
    <row r="93" spans="2:6">
      <c r="B93" s="10"/>
      <c r="F93" s="10"/>
    </row>
    <row r="94" spans="2:6">
      <c r="B94" s="10"/>
      <c r="F94" s="10"/>
    </row>
    <row r="95" spans="2:6">
      <c r="B95" s="10"/>
      <c r="F95" s="10"/>
    </row>
    <row r="96" spans="2:6">
      <c r="B96" s="10"/>
      <c r="F96" s="10"/>
    </row>
    <row r="97" spans="2:6">
      <c r="B97" s="10"/>
      <c r="F97" s="10"/>
    </row>
    <row r="98" spans="2:6">
      <c r="B98" s="10"/>
      <c r="F98" s="10"/>
    </row>
    <row r="99" spans="2:6">
      <c r="B99" s="10"/>
      <c r="F99" s="10"/>
    </row>
    <row r="100" spans="2:6">
      <c r="B100" s="10"/>
      <c r="F100" s="10"/>
    </row>
    <row r="101" spans="2:6">
      <c r="B101" s="10"/>
      <c r="F101" s="10"/>
    </row>
    <row r="102" spans="2:6">
      <c r="B102" s="10"/>
      <c r="F102" s="10"/>
    </row>
    <row r="103" spans="2:6">
      <c r="B103" s="10"/>
      <c r="F103" s="10"/>
    </row>
    <row r="104" spans="2:6">
      <c r="B104" s="10"/>
      <c r="F104" s="10"/>
    </row>
    <row r="105" spans="2:6">
      <c r="B105" s="10"/>
      <c r="F105" s="10"/>
    </row>
    <row r="106" spans="2:6">
      <c r="B106" s="10"/>
      <c r="F106" s="10"/>
    </row>
    <row r="107" spans="2:6">
      <c r="B107" s="10"/>
      <c r="F107" s="10"/>
    </row>
    <row r="108" spans="2:6">
      <c r="B108" s="10"/>
      <c r="F108" s="10"/>
    </row>
    <row r="109" spans="2:6">
      <c r="B109" s="10"/>
      <c r="F109" s="10"/>
    </row>
    <row r="110" spans="2:6">
      <c r="B110" s="10"/>
      <c r="F110" s="10"/>
    </row>
    <row r="111" spans="2:6">
      <c r="B111" s="10"/>
      <c r="F111" s="10"/>
    </row>
    <row r="112" spans="2:6">
      <c r="B112" s="10"/>
      <c r="F112" s="10"/>
    </row>
    <row r="113" spans="2:6">
      <c r="B113" s="10"/>
      <c r="F113" s="10"/>
    </row>
    <row r="114" spans="2:6">
      <c r="B114" s="10"/>
      <c r="F114" s="10"/>
    </row>
    <row r="115" spans="2:6">
      <c r="B115" s="10"/>
      <c r="F115" s="10"/>
    </row>
    <row r="116" spans="2:6">
      <c r="B116" s="10"/>
      <c r="F116" s="10"/>
    </row>
    <row r="117" spans="2:6">
      <c r="B117" s="10"/>
      <c r="F117" s="10"/>
    </row>
    <row r="118" spans="2:6">
      <c r="B118" s="10"/>
      <c r="F118" s="10"/>
    </row>
    <row r="119" spans="2:6">
      <c r="B119" s="10"/>
      <c r="F119" s="10"/>
    </row>
    <row r="120" spans="2:6">
      <c r="B120" s="10"/>
      <c r="F120" s="10"/>
    </row>
    <row r="121" spans="2:6">
      <c r="B121" s="10"/>
      <c r="F121" s="10"/>
    </row>
    <row r="122" spans="2:6">
      <c r="B122" s="10"/>
      <c r="F122" s="10"/>
    </row>
    <row r="123" spans="2:6">
      <c r="B123" s="10"/>
      <c r="F123" s="10"/>
    </row>
    <row r="124" spans="2:6">
      <c r="B124" s="10"/>
      <c r="F124" s="10"/>
    </row>
    <row r="125" spans="2:6">
      <c r="B125" s="10"/>
      <c r="F125" s="10"/>
    </row>
    <row r="126" spans="2:6">
      <c r="B126" s="10"/>
      <c r="F126" s="10"/>
    </row>
    <row r="127" spans="2:6">
      <c r="B127" s="10"/>
      <c r="F127" s="10"/>
    </row>
    <row r="128" spans="2:6">
      <c r="B128" s="10"/>
      <c r="F128" s="10"/>
    </row>
    <row r="129" spans="2:6">
      <c r="B129" s="10"/>
      <c r="F129" s="10"/>
    </row>
    <row r="130" spans="2:6">
      <c r="B130" s="10"/>
      <c r="F130" s="10"/>
    </row>
    <row r="131" spans="2:6">
      <c r="B131" s="10"/>
      <c r="F131" s="10"/>
    </row>
    <row r="132" spans="2:6">
      <c r="B132" s="10"/>
      <c r="F132" s="10"/>
    </row>
    <row r="133" spans="2:6">
      <c r="B133" s="10"/>
      <c r="F133" s="10"/>
    </row>
    <row r="134" spans="2:6">
      <c r="B134" s="10"/>
      <c r="F134" s="10"/>
    </row>
    <row r="135" spans="2:6">
      <c r="B135" s="10"/>
      <c r="F135" s="10"/>
    </row>
    <row r="136" spans="2:6">
      <c r="B136" s="10"/>
      <c r="F136" s="10"/>
    </row>
    <row r="137" spans="2:6">
      <c r="B137" s="10"/>
      <c r="F137" s="10"/>
    </row>
    <row r="138" spans="2:6">
      <c r="B138" s="10"/>
      <c r="F138" s="10"/>
    </row>
    <row r="139" spans="2:6">
      <c r="B139" s="10"/>
      <c r="F139" s="10"/>
    </row>
    <row r="140" spans="2:6">
      <c r="B140" s="10"/>
      <c r="F140" s="10"/>
    </row>
    <row r="141" spans="2:6">
      <c r="B141" s="10"/>
      <c r="F141" s="10"/>
    </row>
    <row r="142" spans="2:6">
      <c r="B142" s="10"/>
      <c r="F142" s="10"/>
    </row>
    <row r="143" spans="2:6">
      <c r="B143" s="10"/>
      <c r="F143" s="10"/>
    </row>
    <row r="144" spans="2:6">
      <c r="B144" s="10"/>
      <c r="F144" s="10"/>
    </row>
    <row r="145" spans="2:6">
      <c r="B145" s="10"/>
      <c r="F145" s="10"/>
    </row>
    <row r="146" spans="2:6">
      <c r="B146" s="10"/>
      <c r="F146" s="10"/>
    </row>
    <row r="147" spans="2:6">
      <c r="B147" s="10"/>
      <c r="F147" s="10"/>
    </row>
    <row r="148" spans="2:6">
      <c r="B148" s="10"/>
      <c r="F148" s="10"/>
    </row>
    <row r="149" spans="2:6">
      <c r="B149" s="10"/>
      <c r="F149" s="10"/>
    </row>
    <row r="150" spans="2:6">
      <c r="B150" s="10"/>
      <c r="F150" s="10"/>
    </row>
    <row r="151" spans="2:6">
      <c r="B151" s="10"/>
      <c r="F151" s="10"/>
    </row>
    <row r="152" spans="2:6">
      <c r="B152" s="10"/>
      <c r="F152" s="10"/>
    </row>
    <row r="153" spans="2:6">
      <c r="B153" s="10"/>
      <c r="F153" s="10"/>
    </row>
    <row r="154" spans="2:6">
      <c r="B154" s="10"/>
      <c r="F154" s="10"/>
    </row>
    <row r="155" spans="2:6">
      <c r="B155" s="10"/>
      <c r="F155" s="10"/>
    </row>
    <row r="156" spans="2:6">
      <c r="B156" s="10"/>
      <c r="F156" s="10"/>
    </row>
    <row r="157" spans="2:6">
      <c r="B157" s="10"/>
      <c r="F157" s="10"/>
    </row>
    <row r="158" spans="2:6">
      <c r="B158" s="10"/>
      <c r="F158" s="10"/>
    </row>
    <row r="159" spans="2:6">
      <c r="B159" s="10"/>
      <c r="F159" s="10"/>
    </row>
    <row r="160" spans="2:6">
      <c r="B160" s="10"/>
      <c r="F160" s="10"/>
    </row>
    <row r="161" spans="2:6">
      <c r="B161" s="10"/>
      <c r="F161" s="10"/>
    </row>
    <row r="162" spans="2:6">
      <c r="B162" s="10"/>
      <c r="F162" s="10"/>
    </row>
    <row r="163" spans="2:6">
      <c r="B163" s="10"/>
      <c r="F163" s="10"/>
    </row>
    <row r="164" spans="2:6">
      <c r="B164" s="10"/>
      <c r="F164" s="10"/>
    </row>
    <row r="165" spans="2:6">
      <c r="B165" s="10"/>
      <c r="F165" s="10"/>
    </row>
    <row r="166" spans="2:6">
      <c r="B166" s="10"/>
      <c r="F166" s="10"/>
    </row>
    <row r="167" spans="2:6">
      <c r="B167" s="10"/>
      <c r="F167" s="10"/>
    </row>
    <row r="168" spans="2:6">
      <c r="B168" s="10"/>
      <c r="F168" s="10"/>
    </row>
    <row r="169" spans="2:6">
      <c r="B169" s="10"/>
      <c r="F169" s="10"/>
    </row>
    <row r="170" spans="2:6">
      <c r="B170" s="10"/>
      <c r="F170" s="10"/>
    </row>
    <row r="171" spans="2:6">
      <c r="B171" s="10"/>
      <c r="F171" s="10"/>
    </row>
    <row r="172" spans="2:6">
      <c r="B172" s="10"/>
      <c r="F172" s="10"/>
    </row>
    <row r="173" spans="2:6">
      <c r="B173" s="10"/>
      <c r="F173" s="10"/>
    </row>
    <row r="174" spans="2:6">
      <c r="B174" s="10"/>
      <c r="F174" s="10"/>
    </row>
    <row r="175" spans="2:6">
      <c r="B175" s="10"/>
      <c r="F175" s="10"/>
    </row>
    <row r="176" spans="2:6">
      <c r="B176" s="10"/>
      <c r="F176" s="10"/>
    </row>
    <row r="177" spans="2:6">
      <c r="B177" s="10"/>
      <c r="F177" s="10"/>
    </row>
    <row r="178" spans="2:6">
      <c r="B178" s="10"/>
      <c r="F178" s="10"/>
    </row>
    <row r="179" spans="2:6">
      <c r="B179" s="10"/>
      <c r="F179" s="10"/>
    </row>
    <row r="180" spans="2:6">
      <c r="B180" s="10"/>
      <c r="F180" s="10"/>
    </row>
    <row r="181" spans="2:6">
      <c r="B181" s="10"/>
      <c r="F181" s="10"/>
    </row>
    <row r="182" spans="2:6">
      <c r="B182" s="10"/>
      <c r="F182" s="10"/>
    </row>
    <row r="183" spans="2:6">
      <c r="B183" s="10"/>
      <c r="F183" s="10"/>
    </row>
    <row r="184" spans="2:6">
      <c r="B184" s="10"/>
      <c r="F184" s="10"/>
    </row>
    <row r="185" spans="2:6">
      <c r="B185" s="10"/>
      <c r="F185" s="10"/>
    </row>
    <row r="186" spans="2:6">
      <c r="B186" s="10"/>
      <c r="F186" s="10"/>
    </row>
    <row r="187" spans="2:6">
      <c r="B187" s="10"/>
      <c r="F187" s="10"/>
    </row>
    <row r="188" spans="2:6">
      <c r="B188" s="10"/>
      <c r="F188" s="10"/>
    </row>
    <row r="189" spans="2:6">
      <c r="B189" s="10"/>
      <c r="F189" s="10"/>
    </row>
    <row r="190" spans="2:6">
      <c r="B190" s="10"/>
      <c r="F190" s="10"/>
    </row>
    <row r="191" spans="2:6">
      <c r="B191" s="10"/>
      <c r="F191" s="10"/>
    </row>
    <row r="192" spans="2:6">
      <c r="B192" s="10"/>
      <c r="F192" s="10"/>
    </row>
    <row r="193" spans="2:6">
      <c r="B193" s="10"/>
      <c r="F193" s="10"/>
    </row>
    <row r="194" spans="2:6">
      <c r="B194" s="10"/>
      <c r="F194" s="10"/>
    </row>
    <row r="195" spans="2:6">
      <c r="B195" s="10"/>
      <c r="F195" s="10"/>
    </row>
    <row r="196" spans="2:6">
      <c r="B196" s="10"/>
      <c r="F196" s="10"/>
    </row>
    <row r="197" spans="2:6">
      <c r="B197" s="10"/>
      <c r="F197" s="10"/>
    </row>
    <row r="198" spans="2:6">
      <c r="B198" s="10"/>
      <c r="F198" s="10"/>
    </row>
    <row r="199" spans="2:6">
      <c r="B199" s="10"/>
      <c r="F199" s="10"/>
    </row>
    <row r="200" spans="2:6">
      <c r="B200" s="10"/>
      <c r="F200" s="10"/>
    </row>
    <row r="201" spans="2:6">
      <c r="B201" s="10"/>
      <c r="F201" s="10"/>
    </row>
    <row r="202" spans="2:6">
      <c r="B202" s="10"/>
      <c r="F202" s="10"/>
    </row>
    <row r="203" spans="2:6">
      <c r="B203" s="10"/>
      <c r="F203" s="10"/>
    </row>
    <row r="204" spans="2:6">
      <c r="B204" s="10"/>
      <c r="F204" s="10"/>
    </row>
    <row r="205" spans="2:6">
      <c r="B205" s="10"/>
      <c r="F205" s="10"/>
    </row>
    <row r="206" spans="2:6">
      <c r="B206" s="10"/>
      <c r="F206" s="10"/>
    </row>
    <row r="207" spans="2:6">
      <c r="B207" s="10"/>
      <c r="F207" s="10"/>
    </row>
    <row r="208" spans="2:6">
      <c r="B208" s="10"/>
      <c r="F208" s="10"/>
    </row>
    <row r="209" spans="2:6">
      <c r="B209" s="10"/>
      <c r="F209" s="10"/>
    </row>
    <row r="210" spans="2:6">
      <c r="B210" s="10"/>
      <c r="F210" s="10"/>
    </row>
    <row r="211" spans="2:6">
      <c r="B211" s="10"/>
      <c r="F211" s="10"/>
    </row>
    <row r="212" spans="2:6">
      <c r="B212" s="10"/>
      <c r="F212" s="10"/>
    </row>
    <row r="213" spans="2:6">
      <c r="B213" s="10"/>
      <c r="F213" s="10"/>
    </row>
    <row r="214" spans="2:6">
      <c r="B214" s="10"/>
      <c r="F214" s="10"/>
    </row>
    <row r="215" spans="2:6">
      <c r="B215" s="10"/>
      <c r="F215" s="10"/>
    </row>
    <row r="216" spans="2:6">
      <c r="B216" s="10"/>
      <c r="F216" s="10"/>
    </row>
    <row r="217" spans="2:6">
      <c r="B217" s="10"/>
      <c r="F217" s="10"/>
    </row>
    <row r="218" spans="2:6">
      <c r="B218" s="10"/>
      <c r="F218" s="10"/>
    </row>
    <row r="219" spans="2:6">
      <c r="B219" s="10"/>
      <c r="F219" s="10"/>
    </row>
    <row r="220" spans="2:6">
      <c r="B220" s="10"/>
      <c r="F220" s="10"/>
    </row>
    <row r="221" spans="2:6">
      <c r="B221" s="10"/>
      <c r="F221" s="10"/>
    </row>
    <row r="222" spans="2:6">
      <c r="B222" s="10"/>
      <c r="F222" s="10"/>
    </row>
    <row r="223" spans="2:6">
      <c r="B223" s="10"/>
      <c r="F223" s="10"/>
    </row>
    <row r="224" spans="2:6">
      <c r="B224" s="10"/>
      <c r="F224" s="10"/>
    </row>
    <row r="225" spans="2:6">
      <c r="B225" s="10"/>
      <c r="F225" s="10"/>
    </row>
    <row r="226" spans="2:6">
      <c r="B226" s="10"/>
      <c r="F226" s="10"/>
    </row>
    <row r="227" spans="2:6">
      <c r="B227" s="10"/>
      <c r="F227" s="10"/>
    </row>
    <row r="228" spans="2:6">
      <c r="B228" s="10"/>
      <c r="F228" s="10"/>
    </row>
    <row r="229" spans="2:6">
      <c r="B229" s="10"/>
      <c r="F229" s="10"/>
    </row>
    <row r="230" spans="2:6">
      <c r="B230" s="10"/>
      <c r="F230" s="10"/>
    </row>
    <row r="231" spans="2:6">
      <c r="B231" s="10"/>
      <c r="F231" s="10"/>
    </row>
    <row r="232" spans="2:6">
      <c r="B232" s="10"/>
      <c r="F232" s="10"/>
    </row>
    <row r="233" spans="2:6">
      <c r="B233" s="10"/>
      <c r="F233" s="10"/>
    </row>
    <row r="234" spans="2:6">
      <c r="B234" s="10"/>
      <c r="F234" s="10"/>
    </row>
    <row r="235" spans="2:6">
      <c r="B235" s="10"/>
      <c r="F235" s="10"/>
    </row>
    <row r="236" spans="2:6">
      <c r="B236" s="10"/>
      <c r="F236" s="10"/>
    </row>
    <row r="237" spans="2:6">
      <c r="B237" s="10"/>
      <c r="F237" s="10"/>
    </row>
    <row r="238" spans="2:6">
      <c r="B238" s="10"/>
      <c r="F238" s="10"/>
    </row>
    <row r="239" spans="2:6">
      <c r="B239" s="10"/>
      <c r="F239" s="10"/>
    </row>
    <row r="240" spans="2:6">
      <c r="B240" s="10"/>
      <c r="F240" s="10"/>
    </row>
    <row r="241" spans="2:6">
      <c r="B241" s="10"/>
      <c r="F241" s="10"/>
    </row>
    <row r="242" spans="2:6">
      <c r="B242" s="10"/>
      <c r="F242" s="10"/>
    </row>
    <row r="243" spans="2:6">
      <c r="B243" s="10"/>
      <c r="F243" s="10"/>
    </row>
    <row r="244" spans="2:6">
      <c r="B244" s="10"/>
      <c r="F244" s="10"/>
    </row>
    <row r="245" spans="2:6">
      <c r="B245" s="10"/>
      <c r="F245" s="10"/>
    </row>
    <row r="246" spans="2:6">
      <c r="B246" s="10"/>
      <c r="F246" s="10"/>
    </row>
    <row r="247" spans="2:6">
      <c r="B247" s="10"/>
      <c r="F247" s="10"/>
    </row>
    <row r="248" spans="2:6">
      <c r="B248" s="10"/>
      <c r="F248" s="10"/>
    </row>
    <row r="249" spans="2:6">
      <c r="B249" s="10"/>
      <c r="F249" s="10"/>
    </row>
    <row r="250" spans="2:6">
      <c r="B250" s="10"/>
      <c r="F250" s="10"/>
    </row>
    <row r="251" spans="2:6">
      <c r="B251" s="10"/>
      <c r="F251" s="10"/>
    </row>
    <row r="252" spans="2:6">
      <c r="B252" s="10"/>
      <c r="F252" s="10"/>
    </row>
    <row r="253" spans="2:6">
      <c r="B253" s="10"/>
      <c r="F253" s="10"/>
    </row>
    <row r="254" spans="2:6">
      <c r="B254" s="10"/>
      <c r="F254" s="10"/>
    </row>
    <row r="255" spans="2:6">
      <c r="B255" s="10"/>
      <c r="F255" s="10"/>
    </row>
    <row r="256" spans="2:6">
      <c r="B256" s="10"/>
      <c r="F256" s="10"/>
    </row>
    <row r="257" spans="2:6">
      <c r="B257" s="10"/>
      <c r="F257" s="10"/>
    </row>
    <row r="258" spans="2:6">
      <c r="B258" s="10"/>
      <c r="F258" s="10"/>
    </row>
    <row r="259" spans="2:6">
      <c r="B259" s="10"/>
      <c r="F259" s="10"/>
    </row>
    <row r="260" spans="2:6">
      <c r="B260" s="10"/>
      <c r="F260" s="10"/>
    </row>
    <row r="261" spans="2:6">
      <c r="B261" s="10"/>
      <c r="F261" s="10"/>
    </row>
    <row r="262" spans="2:6">
      <c r="B262" s="10"/>
      <c r="F262" s="10"/>
    </row>
    <row r="263" spans="2:6">
      <c r="B263" s="10"/>
      <c r="F263" s="10"/>
    </row>
    <row r="264" spans="2:6">
      <c r="B264" s="10"/>
      <c r="F264" s="10"/>
    </row>
    <row r="265" spans="2:6">
      <c r="B265" s="10"/>
      <c r="F265" s="10"/>
    </row>
    <row r="266" spans="2:6">
      <c r="B266" s="10"/>
      <c r="F266" s="10"/>
    </row>
    <row r="267" spans="2:6">
      <c r="B267" s="10"/>
      <c r="F267" s="10"/>
    </row>
    <row r="268" spans="2:6">
      <c r="B268" s="10"/>
      <c r="F268" s="10"/>
    </row>
    <row r="269" spans="2:6">
      <c r="B269" s="10"/>
      <c r="F269" s="10"/>
    </row>
    <row r="270" spans="2:6">
      <c r="B270" s="10"/>
      <c r="F270" s="10"/>
    </row>
    <row r="271" spans="2:6">
      <c r="B271" s="10"/>
      <c r="F271" s="10"/>
    </row>
    <row r="272" spans="2:6">
      <c r="B272" s="10"/>
      <c r="F272" s="10"/>
    </row>
    <row r="273" spans="2:6">
      <c r="B273" s="10"/>
      <c r="F273" s="10"/>
    </row>
    <row r="274" spans="2:6">
      <c r="B274" s="10"/>
      <c r="F274" s="10"/>
    </row>
    <row r="275" spans="2:6">
      <c r="B275" s="10"/>
      <c r="F275" s="10"/>
    </row>
    <row r="276" spans="2:6">
      <c r="B276" s="10"/>
      <c r="F276" s="10"/>
    </row>
    <row r="277" spans="2:6">
      <c r="B277" s="10"/>
      <c r="F277" s="10"/>
    </row>
    <row r="278" spans="2:6">
      <c r="B278" s="10"/>
      <c r="F278" s="10"/>
    </row>
    <row r="279" spans="2:6">
      <c r="B279" s="10"/>
      <c r="F279" s="10"/>
    </row>
    <row r="280" spans="2:6">
      <c r="B280" s="10"/>
      <c r="F280" s="10"/>
    </row>
    <row r="281" spans="2:6">
      <c r="B281" s="10"/>
      <c r="F281" s="10"/>
    </row>
    <row r="282" spans="2:6">
      <c r="B282" s="10"/>
      <c r="F282" s="10"/>
    </row>
    <row r="283" spans="2:6">
      <c r="B283" s="10"/>
      <c r="F283" s="10"/>
    </row>
    <row r="284" spans="2:6">
      <c r="B284" s="10"/>
      <c r="F284" s="10"/>
    </row>
    <row r="285" spans="2:6">
      <c r="B285" s="10"/>
      <c r="F285" s="10"/>
    </row>
    <row r="286" spans="2:6">
      <c r="B286" s="10"/>
      <c r="F286" s="10"/>
    </row>
    <row r="287" spans="2:6">
      <c r="B287" s="10"/>
      <c r="F287" s="10"/>
    </row>
    <row r="288" spans="2:6">
      <c r="B288" s="10"/>
      <c r="F288" s="10"/>
    </row>
    <row r="289" spans="2:6">
      <c r="B289" s="10"/>
      <c r="F289" s="10"/>
    </row>
    <row r="290" spans="2:6">
      <c r="B290" s="10"/>
      <c r="F290" s="10"/>
    </row>
    <row r="291" spans="2:6">
      <c r="B291" s="10"/>
      <c r="F291" s="10"/>
    </row>
    <row r="292" spans="2:6">
      <c r="B292" s="10"/>
      <c r="F292" s="10"/>
    </row>
    <row r="293" spans="2:6">
      <c r="B293" s="10"/>
      <c r="F293" s="10"/>
    </row>
    <row r="294" spans="2:6">
      <c r="B294" s="10"/>
      <c r="F294" s="10"/>
    </row>
    <row r="295" spans="2:6">
      <c r="B295" s="10"/>
      <c r="F295" s="10"/>
    </row>
    <row r="296" spans="2:6">
      <c r="B296" s="10"/>
      <c r="F296" s="10"/>
    </row>
    <row r="297" spans="2:6">
      <c r="B297" s="10"/>
      <c r="F297" s="10"/>
    </row>
    <row r="298" spans="2:6">
      <c r="B298" s="10"/>
      <c r="F298" s="10"/>
    </row>
    <row r="299" spans="2:6">
      <c r="B299" s="10"/>
      <c r="F299" s="10"/>
    </row>
    <row r="300" spans="2:6">
      <c r="B300" s="10"/>
      <c r="F300" s="10"/>
    </row>
    <row r="301" spans="2:6">
      <c r="B301" s="10"/>
      <c r="F301" s="10"/>
    </row>
    <row r="302" spans="2:6">
      <c r="B302" s="10"/>
      <c r="F302" s="10"/>
    </row>
    <row r="303" spans="2:6">
      <c r="B303" s="10"/>
      <c r="F303" s="10"/>
    </row>
    <row r="304" spans="2:6">
      <c r="B304" s="10"/>
      <c r="F304" s="10"/>
    </row>
    <row r="305" spans="2:6">
      <c r="B305" s="10"/>
      <c r="F305" s="10"/>
    </row>
    <row r="306" spans="2:6">
      <c r="B306" s="10"/>
      <c r="F306" s="10"/>
    </row>
    <row r="307" spans="2:6">
      <c r="B307" s="10"/>
      <c r="F307" s="10"/>
    </row>
    <row r="308" spans="2:6">
      <c r="B308" s="10"/>
      <c r="F308" s="10"/>
    </row>
    <row r="309" spans="2:6">
      <c r="B309" s="10"/>
      <c r="F309" s="10"/>
    </row>
    <row r="310" spans="2:6">
      <c r="B310" s="10"/>
      <c r="F310" s="10"/>
    </row>
    <row r="311" spans="2:6">
      <c r="B311" s="10"/>
      <c r="F311" s="10"/>
    </row>
    <row r="312" spans="2:6">
      <c r="B312" s="10"/>
      <c r="F312" s="10"/>
    </row>
    <row r="313" spans="2:6">
      <c r="B313" s="10"/>
      <c r="F313" s="10"/>
    </row>
    <row r="314" spans="2:6">
      <c r="B314" s="10"/>
      <c r="F314" s="10"/>
    </row>
    <row r="315" spans="2:6">
      <c r="B315" s="10"/>
      <c r="F315" s="10"/>
    </row>
    <row r="316" spans="2:6">
      <c r="B316" s="10"/>
      <c r="F316" s="10"/>
    </row>
    <row r="317" spans="2:6">
      <c r="B317" s="10"/>
      <c r="F317" s="10"/>
    </row>
    <row r="318" spans="2:6">
      <c r="B318" s="10"/>
      <c r="F318" s="10"/>
    </row>
    <row r="319" spans="2:6">
      <c r="B319" s="10"/>
      <c r="F319" s="10"/>
    </row>
    <row r="320" spans="2:6">
      <c r="B320" s="10"/>
      <c r="F320" s="10"/>
    </row>
    <row r="321" spans="2:6">
      <c r="B321" s="10"/>
      <c r="F321" s="10"/>
    </row>
    <row r="322" spans="2:6">
      <c r="B322" s="10"/>
      <c r="F322" s="10"/>
    </row>
    <row r="323" spans="2:6">
      <c r="B323" s="10"/>
      <c r="F323" s="10"/>
    </row>
    <row r="324" spans="2:6">
      <c r="B324" s="10"/>
      <c r="F324" s="10"/>
    </row>
    <row r="325" spans="2:6">
      <c r="B325" s="10"/>
      <c r="F325" s="10"/>
    </row>
    <row r="326" spans="2:6">
      <c r="B326" s="10"/>
      <c r="F326" s="10"/>
    </row>
    <row r="327" spans="2:6">
      <c r="B327" s="10"/>
      <c r="F327" s="10"/>
    </row>
    <row r="328" spans="2:6">
      <c r="B328" s="10"/>
      <c r="F328" s="10"/>
    </row>
    <row r="329" spans="2:6">
      <c r="B329" s="10"/>
      <c r="F329" s="10"/>
    </row>
    <row r="330" spans="2:6">
      <c r="B330" s="10"/>
      <c r="F330" s="10"/>
    </row>
    <row r="331" spans="2:6">
      <c r="B331" s="10"/>
      <c r="F331" s="10"/>
    </row>
    <row r="332" spans="2:6">
      <c r="B332" s="10"/>
      <c r="F332" s="10"/>
    </row>
    <row r="333" spans="2:6">
      <c r="B333" s="10"/>
      <c r="F333" s="10"/>
    </row>
    <row r="334" spans="2:6">
      <c r="B334" s="10"/>
      <c r="F334" s="10"/>
    </row>
    <row r="335" spans="2:6">
      <c r="B335" s="10"/>
      <c r="F335" s="10"/>
    </row>
    <row r="336" spans="2:6">
      <c r="B336" s="10"/>
      <c r="F336" s="10"/>
    </row>
    <row r="337" spans="2:6">
      <c r="B337" s="10"/>
      <c r="F337" s="10"/>
    </row>
    <row r="338" spans="2:6">
      <c r="B338" s="10"/>
      <c r="F338" s="10"/>
    </row>
    <row r="339" spans="2:6">
      <c r="B339" s="10"/>
      <c r="F339" s="10"/>
    </row>
    <row r="340" spans="2:6">
      <c r="B340" s="10"/>
      <c r="F340" s="10"/>
    </row>
    <row r="341" spans="2:6">
      <c r="B341" s="10"/>
      <c r="F341" s="10"/>
    </row>
    <row r="342" spans="2:6">
      <c r="B342" s="10"/>
      <c r="F342" s="10"/>
    </row>
    <row r="343" spans="2:6">
      <c r="B343" s="10"/>
      <c r="F343" s="10"/>
    </row>
    <row r="344" spans="2:6">
      <c r="B344" s="10"/>
      <c r="F344" s="10"/>
    </row>
    <row r="345" spans="2:6">
      <c r="B345" s="10"/>
      <c r="F345" s="10"/>
    </row>
    <row r="346" spans="2:6">
      <c r="B346" s="10"/>
      <c r="F346" s="10"/>
    </row>
    <row r="347" spans="2:6">
      <c r="B347" s="10"/>
      <c r="F347" s="10"/>
    </row>
    <row r="348" spans="2:6">
      <c r="B348" s="10"/>
      <c r="F348" s="10"/>
    </row>
    <row r="349" spans="2:6">
      <c r="B349" s="10"/>
      <c r="F349" s="10"/>
    </row>
    <row r="350" spans="2:6">
      <c r="B350" s="10"/>
      <c r="F350" s="10"/>
    </row>
    <row r="351" spans="2:6">
      <c r="B351" s="10"/>
      <c r="F351" s="10"/>
    </row>
    <row r="352" spans="2:6">
      <c r="B352" s="10"/>
      <c r="F352" s="10"/>
    </row>
    <row r="353" spans="2:6">
      <c r="B353" s="10"/>
      <c r="F353" s="10"/>
    </row>
    <row r="354" spans="2:6">
      <c r="B354" s="10"/>
      <c r="F354" s="10"/>
    </row>
    <row r="355" spans="2:6">
      <c r="B355" s="10"/>
      <c r="F355" s="10"/>
    </row>
    <row r="356" spans="2:6">
      <c r="B356" s="10"/>
      <c r="F356" s="10"/>
    </row>
    <row r="357" spans="2:6">
      <c r="B357" s="10"/>
      <c r="F357" s="10"/>
    </row>
    <row r="358" spans="2:6">
      <c r="B358" s="10"/>
      <c r="F358" s="10"/>
    </row>
    <row r="359" spans="2:6">
      <c r="B359" s="10"/>
      <c r="F359" s="10"/>
    </row>
    <row r="360" spans="2:6">
      <c r="B360" s="10"/>
      <c r="F360" s="10"/>
    </row>
    <row r="361" spans="2:6">
      <c r="B361" s="10"/>
      <c r="F361" s="10"/>
    </row>
    <row r="362" spans="2:6">
      <c r="B362" s="10"/>
      <c r="F362" s="10"/>
    </row>
    <row r="363" spans="2:6">
      <c r="B363" s="10"/>
      <c r="F363" s="10"/>
    </row>
    <row r="364" spans="2:6">
      <c r="B364" s="10"/>
      <c r="F364" s="10"/>
    </row>
    <row r="365" spans="2:6">
      <c r="B365" s="10"/>
      <c r="F365" s="10"/>
    </row>
    <row r="366" spans="2:6">
      <c r="B366" s="10"/>
      <c r="F366" s="10"/>
    </row>
    <row r="367" spans="2:6">
      <c r="B367" s="10"/>
      <c r="F367" s="10"/>
    </row>
    <row r="368" spans="2:6">
      <c r="B368" s="10"/>
      <c r="F368" s="10"/>
    </row>
    <row r="369" spans="2:6">
      <c r="B369" s="10"/>
      <c r="F369" s="10"/>
    </row>
    <row r="370" spans="2:6">
      <c r="B370" s="10"/>
      <c r="F370" s="10"/>
    </row>
    <row r="371" spans="2:6">
      <c r="B371" s="10"/>
      <c r="F371" s="10"/>
    </row>
    <row r="372" spans="2:6">
      <c r="B372" s="10"/>
      <c r="F372" s="10"/>
    </row>
    <row r="373" spans="2:6">
      <c r="B373" s="10"/>
      <c r="F373" s="10"/>
    </row>
    <row r="374" spans="2:6">
      <c r="B374" s="10"/>
      <c r="F374" s="10"/>
    </row>
    <row r="375" spans="2:6">
      <c r="B375" s="10"/>
      <c r="F375" s="10"/>
    </row>
    <row r="376" spans="2:6">
      <c r="B376" s="10"/>
      <c r="F376" s="10"/>
    </row>
    <row r="377" spans="2:6">
      <c r="B377" s="10"/>
      <c r="F377" s="10"/>
    </row>
    <row r="378" spans="2:6">
      <c r="B378" s="10"/>
      <c r="F378" s="10"/>
    </row>
    <row r="379" spans="2:6">
      <c r="B379" s="10"/>
      <c r="F379" s="10"/>
    </row>
    <row r="380" spans="2:6">
      <c r="B380" s="10"/>
      <c r="F380" s="10"/>
    </row>
    <row r="381" spans="2:6">
      <c r="B381" s="10"/>
      <c r="F381" s="10"/>
    </row>
    <row r="382" spans="2:6">
      <c r="B382" s="10"/>
      <c r="F382" s="10"/>
    </row>
    <row r="383" spans="2:6">
      <c r="B383" s="10"/>
      <c r="F383" s="10"/>
    </row>
    <row r="384" spans="2:6">
      <c r="B384" s="10"/>
      <c r="F384" s="10"/>
    </row>
    <row r="385" spans="2:6">
      <c r="B385" s="10"/>
      <c r="F385" s="10"/>
    </row>
    <row r="386" spans="2:6">
      <c r="B386" s="10"/>
      <c r="F386" s="10"/>
    </row>
    <row r="387" spans="2:6">
      <c r="B387" s="10"/>
      <c r="F387" s="10"/>
    </row>
    <row r="388" spans="2:6">
      <c r="B388" s="10"/>
      <c r="F388" s="10"/>
    </row>
    <row r="389" spans="2:6">
      <c r="B389" s="10"/>
      <c r="F389" s="10"/>
    </row>
    <row r="390" spans="2:6">
      <c r="B390" s="10"/>
      <c r="F390" s="10"/>
    </row>
    <row r="391" spans="2:6">
      <c r="B391" s="10"/>
      <c r="F391" s="10"/>
    </row>
    <row r="392" spans="2:6">
      <c r="B392" s="10"/>
      <c r="F392" s="10"/>
    </row>
    <row r="393" spans="2:6">
      <c r="B393" s="10"/>
      <c r="F393" s="10"/>
    </row>
    <row r="394" spans="2:6">
      <c r="B394" s="10"/>
      <c r="F394" s="10"/>
    </row>
    <row r="395" spans="2:6">
      <c r="B395" s="10"/>
      <c r="F395" s="10"/>
    </row>
    <row r="396" spans="2:6">
      <c r="B396" s="10"/>
      <c r="F396" s="10"/>
    </row>
    <row r="397" spans="2:6">
      <c r="B397" s="10"/>
      <c r="F397" s="10"/>
    </row>
    <row r="398" spans="2:6">
      <c r="B398" s="10"/>
      <c r="F398" s="10"/>
    </row>
    <row r="399" spans="2:6">
      <c r="B399" s="10"/>
      <c r="F399" s="10"/>
    </row>
    <row r="400" spans="2:6">
      <c r="B400" s="10"/>
      <c r="F400" s="10"/>
    </row>
    <row r="401" spans="2:6">
      <c r="B401" s="10"/>
      <c r="F401" s="10"/>
    </row>
    <row r="402" spans="2:6">
      <c r="B402" s="10"/>
      <c r="F402" s="10"/>
    </row>
    <row r="403" spans="2:6">
      <c r="B403" s="10"/>
      <c r="F403" s="10"/>
    </row>
    <row r="404" spans="2:6">
      <c r="B404" s="10"/>
      <c r="F404" s="10"/>
    </row>
    <row r="405" spans="2:6">
      <c r="B405" s="10"/>
      <c r="F405" s="10"/>
    </row>
    <row r="406" spans="2:6">
      <c r="B406" s="10"/>
      <c r="F406" s="10"/>
    </row>
    <row r="407" spans="2:6">
      <c r="B407" s="10"/>
      <c r="F407" s="10"/>
    </row>
    <row r="408" spans="2:6">
      <c r="B408" s="10"/>
      <c r="F408" s="10"/>
    </row>
    <row r="409" spans="2:6">
      <c r="B409" s="10"/>
      <c r="F409" s="10"/>
    </row>
    <row r="410" spans="2:6">
      <c r="B410" s="10"/>
      <c r="F410" s="10"/>
    </row>
    <row r="411" spans="2:6">
      <c r="B411" s="10"/>
      <c r="F411" s="10"/>
    </row>
    <row r="412" spans="2:6">
      <c r="B412" s="10"/>
      <c r="F412" s="10"/>
    </row>
    <row r="413" spans="2:6">
      <c r="B413" s="10"/>
      <c r="F413" s="10"/>
    </row>
    <row r="414" spans="2:6">
      <c r="B414" s="10"/>
      <c r="F414" s="10"/>
    </row>
    <row r="415" spans="2:6">
      <c r="B415" s="10"/>
      <c r="F415" s="10"/>
    </row>
    <row r="416" spans="2:6">
      <c r="B416" s="10"/>
      <c r="F416" s="10"/>
    </row>
    <row r="417" spans="2:6">
      <c r="B417" s="10"/>
      <c r="F417" s="10"/>
    </row>
    <row r="418" spans="2:6">
      <c r="B418" s="10"/>
      <c r="F418" s="10"/>
    </row>
    <row r="419" spans="2:6">
      <c r="B419" s="10"/>
      <c r="F419" s="10"/>
    </row>
    <row r="420" spans="2:6">
      <c r="B420" s="10"/>
      <c r="F420" s="10"/>
    </row>
    <row r="421" spans="2:6">
      <c r="B421" s="10"/>
      <c r="F421" s="10"/>
    </row>
    <row r="422" spans="2:6">
      <c r="B422" s="10"/>
      <c r="F422" s="10"/>
    </row>
    <row r="423" spans="2:6">
      <c r="B423" s="10"/>
      <c r="F423" s="10"/>
    </row>
    <row r="424" spans="2:6">
      <c r="B424" s="10"/>
      <c r="F424" s="10"/>
    </row>
    <row r="425" spans="2:6">
      <c r="B425" s="10"/>
      <c r="F425" s="10"/>
    </row>
    <row r="426" spans="2:6">
      <c r="B426" s="10"/>
      <c r="F426" s="10"/>
    </row>
    <row r="427" spans="2:6">
      <c r="B427" s="10"/>
      <c r="F427" s="10"/>
    </row>
    <row r="428" spans="2:6">
      <c r="B428" s="10"/>
      <c r="F428" s="10"/>
    </row>
    <row r="429" spans="2:6">
      <c r="B429" s="10"/>
      <c r="F429" s="10"/>
    </row>
    <row r="430" spans="2:6">
      <c r="B430" s="10"/>
      <c r="F430" s="10"/>
    </row>
    <row r="431" spans="2:6">
      <c r="B431" s="10"/>
      <c r="F431" s="10"/>
    </row>
    <row r="432" spans="2:6">
      <c r="B432" s="10"/>
      <c r="F432" s="10"/>
    </row>
    <row r="433" spans="2:6">
      <c r="B433" s="10"/>
      <c r="F433" s="10"/>
    </row>
    <row r="434" spans="2:6">
      <c r="B434" s="10"/>
      <c r="F434" s="10"/>
    </row>
    <row r="435" spans="2:6">
      <c r="B435" s="10"/>
      <c r="F435" s="10"/>
    </row>
    <row r="436" spans="2:6">
      <c r="B436" s="10"/>
      <c r="F436" s="10"/>
    </row>
    <row r="437" spans="2:6">
      <c r="B437" s="10"/>
      <c r="F437" s="10"/>
    </row>
    <row r="438" spans="2:6">
      <c r="B438" s="10"/>
      <c r="F438" s="10"/>
    </row>
    <row r="439" spans="2:6">
      <c r="B439" s="10"/>
      <c r="F439" s="10"/>
    </row>
    <row r="440" spans="2:6">
      <c r="B440" s="10"/>
      <c r="F440" s="10"/>
    </row>
    <row r="441" spans="2:6">
      <c r="B441" s="10"/>
      <c r="F441" s="10"/>
    </row>
    <row r="442" spans="2:6">
      <c r="B442" s="10"/>
      <c r="F442" s="10"/>
    </row>
    <row r="443" spans="2:6">
      <c r="B443" s="10"/>
      <c r="F443" s="10"/>
    </row>
    <row r="444" spans="2:6">
      <c r="B444" s="10"/>
      <c r="F444" s="10"/>
    </row>
    <row r="445" spans="2:6">
      <c r="B445" s="10"/>
      <c r="F445" s="10"/>
    </row>
    <row r="446" spans="2:6">
      <c r="B446" s="10"/>
      <c r="F446" s="10"/>
    </row>
    <row r="447" spans="2:6">
      <c r="B447" s="10"/>
      <c r="F447" s="10"/>
    </row>
    <row r="448" spans="2:6">
      <c r="B448" s="10"/>
      <c r="F448" s="10"/>
    </row>
    <row r="449" spans="2:6">
      <c r="B449" s="10"/>
      <c r="F449" s="10"/>
    </row>
    <row r="450" spans="2:6">
      <c r="B450" s="10"/>
      <c r="F450" s="10"/>
    </row>
    <row r="451" spans="2:6">
      <c r="B451" s="10"/>
      <c r="F451" s="10"/>
    </row>
    <row r="452" spans="2:6">
      <c r="B452" s="10"/>
      <c r="F452" s="10"/>
    </row>
    <row r="453" spans="2:6">
      <c r="B453" s="10"/>
      <c r="F453" s="10"/>
    </row>
    <row r="454" spans="2:6">
      <c r="B454" s="10"/>
      <c r="F454" s="10"/>
    </row>
    <row r="455" spans="2:6">
      <c r="B455" s="10"/>
      <c r="F455" s="10"/>
    </row>
    <row r="456" spans="2:6">
      <c r="B456" s="10"/>
      <c r="F456" s="10"/>
    </row>
    <row r="457" spans="2:6">
      <c r="B457" s="10"/>
      <c r="F457" s="10"/>
    </row>
    <row r="458" spans="2:6">
      <c r="B458" s="10"/>
      <c r="F458" s="10"/>
    </row>
    <row r="459" spans="2:6">
      <c r="B459" s="10"/>
      <c r="F459" s="10"/>
    </row>
    <row r="460" spans="2:6">
      <c r="B460" s="10"/>
      <c r="F460" s="10"/>
    </row>
    <row r="461" spans="2:6">
      <c r="B461" s="10"/>
      <c r="F461" s="10"/>
    </row>
    <row r="462" spans="2:6">
      <c r="B462" s="10"/>
      <c r="F462" s="10"/>
    </row>
    <row r="463" spans="2:6">
      <c r="B463" s="10"/>
      <c r="F463" s="10"/>
    </row>
    <row r="464" spans="2:6">
      <c r="B464" s="10"/>
      <c r="F464" s="10"/>
    </row>
    <row r="465" spans="2:6">
      <c r="B465" s="10"/>
      <c r="F465" s="10"/>
    </row>
    <row r="466" spans="2:6">
      <c r="B466" s="10"/>
      <c r="F466" s="10"/>
    </row>
    <row r="467" spans="2:6">
      <c r="B467" s="10"/>
      <c r="F467" s="10"/>
    </row>
    <row r="468" spans="2:6">
      <c r="B468" s="10"/>
      <c r="F468" s="10"/>
    </row>
    <row r="469" spans="2:6">
      <c r="B469" s="10"/>
      <c r="F469" s="10"/>
    </row>
    <row r="470" spans="2:6">
      <c r="B470" s="10"/>
      <c r="F470" s="10"/>
    </row>
    <row r="471" spans="2:6">
      <c r="B471" s="10"/>
      <c r="F471" s="10"/>
    </row>
    <row r="472" spans="2:6">
      <c r="B472" s="10"/>
      <c r="F472" s="10"/>
    </row>
    <row r="473" spans="2:6">
      <c r="B473" s="10"/>
      <c r="F473" s="10"/>
    </row>
    <row r="474" spans="2:6">
      <c r="B474" s="10"/>
      <c r="F474" s="10"/>
    </row>
    <row r="475" spans="2:6">
      <c r="B475" s="10"/>
      <c r="F475" s="10"/>
    </row>
    <row r="476" spans="2:6">
      <c r="B476" s="10"/>
      <c r="F476" s="10"/>
    </row>
    <row r="477" spans="2:6">
      <c r="B477" s="10"/>
      <c r="F477" s="10"/>
    </row>
    <row r="478" spans="2:6">
      <c r="B478" s="10"/>
      <c r="F478" s="10"/>
    </row>
    <row r="479" spans="2:6">
      <c r="B479" s="10"/>
      <c r="F479" s="10"/>
    </row>
    <row r="480" spans="2:6">
      <c r="B480" s="10"/>
      <c r="F480" s="10"/>
    </row>
    <row r="481" spans="2:6">
      <c r="B481" s="10"/>
      <c r="F481" s="10"/>
    </row>
    <row r="482" spans="2:6">
      <c r="B482" s="10"/>
      <c r="F482" s="10"/>
    </row>
    <row r="483" spans="2:6">
      <c r="B483" s="10"/>
      <c r="F483" s="10"/>
    </row>
    <row r="484" spans="2:6">
      <c r="B484" s="10"/>
      <c r="F484" s="10"/>
    </row>
    <row r="485" spans="2:6">
      <c r="B485" s="10"/>
      <c r="F485" s="10"/>
    </row>
    <row r="486" spans="2:6">
      <c r="B486" s="10"/>
      <c r="F486" s="10"/>
    </row>
    <row r="487" spans="2:6">
      <c r="B487" s="10"/>
      <c r="F487" s="10"/>
    </row>
    <row r="488" spans="2:6">
      <c r="B488" s="10"/>
      <c r="F488" s="10"/>
    </row>
    <row r="489" spans="2:6">
      <c r="B489" s="10"/>
      <c r="F489" s="10"/>
    </row>
    <row r="490" spans="2:6">
      <c r="B490" s="10"/>
      <c r="F490" s="10"/>
    </row>
    <row r="491" spans="2:6">
      <c r="B491" s="10"/>
      <c r="F491" s="10"/>
    </row>
    <row r="492" spans="2:6">
      <c r="B492" s="10"/>
      <c r="F492" s="10"/>
    </row>
    <row r="493" spans="2:6">
      <c r="B493" s="10"/>
      <c r="F493" s="10"/>
    </row>
    <row r="494" spans="2:6">
      <c r="B494" s="10"/>
      <c r="F494" s="10"/>
    </row>
    <row r="495" spans="2:6">
      <c r="B495" s="10"/>
      <c r="F495" s="10"/>
    </row>
    <row r="496" spans="2:6">
      <c r="B496" s="10"/>
      <c r="F496" s="10"/>
    </row>
    <row r="497" spans="2:6">
      <c r="B497" s="10"/>
      <c r="F497" s="10"/>
    </row>
    <row r="498" spans="2:6">
      <c r="B498" s="10"/>
      <c r="F498" s="10"/>
    </row>
    <row r="499" spans="2:6">
      <c r="B499" s="10"/>
      <c r="F499" s="10"/>
    </row>
    <row r="500" spans="2:6">
      <c r="B500" s="10"/>
      <c r="F500" s="10"/>
    </row>
    <row r="501" spans="2:6">
      <c r="B501" s="10"/>
      <c r="F501" s="10"/>
    </row>
    <row r="502" spans="2:6">
      <c r="B502" s="10"/>
      <c r="F502" s="10"/>
    </row>
    <row r="503" spans="2:6">
      <c r="B503" s="10"/>
      <c r="F503" s="10"/>
    </row>
    <row r="504" spans="2:6">
      <c r="B504" s="10"/>
      <c r="F504" s="10"/>
    </row>
    <row r="505" spans="2:6">
      <c r="B505" s="10"/>
      <c r="F505" s="10"/>
    </row>
    <row r="506" spans="2:6">
      <c r="B506" s="10"/>
      <c r="F506" s="10"/>
    </row>
    <row r="507" spans="2:6">
      <c r="B507" s="10"/>
      <c r="F507" s="10"/>
    </row>
    <row r="508" spans="2:6">
      <c r="B508" s="10"/>
      <c r="F508" s="10"/>
    </row>
    <row r="509" spans="2:6">
      <c r="B509" s="10"/>
      <c r="F509" s="10"/>
    </row>
    <row r="510" spans="2:6">
      <c r="B510" s="10"/>
      <c r="F510" s="10"/>
    </row>
    <row r="511" spans="2:6">
      <c r="B511" s="10"/>
      <c r="F511" s="10"/>
    </row>
    <row r="512" spans="2:6">
      <c r="B512" s="10"/>
      <c r="F512" s="10"/>
    </row>
    <row r="513" spans="2:6">
      <c r="B513" s="10"/>
      <c r="F513" s="10"/>
    </row>
    <row r="514" spans="2:6">
      <c r="B514" s="10"/>
      <c r="F514" s="10"/>
    </row>
    <row r="515" spans="2:6">
      <c r="B515" s="10"/>
      <c r="F515" s="10"/>
    </row>
    <row r="516" spans="2:6">
      <c r="B516" s="10"/>
      <c r="F516" s="10"/>
    </row>
    <row r="517" spans="2:6">
      <c r="B517" s="10"/>
      <c r="F517" s="10"/>
    </row>
    <row r="518" spans="2:6">
      <c r="B518" s="10"/>
      <c r="F518" s="10"/>
    </row>
    <row r="519" spans="2:6">
      <c r="B519" s="10"/>
      <c r="F519" s="10"/>
    </row>
    <row r="520" spans="2:6">
      <c r="B520" s="10"/>
      <c r="F520" s="10"/>
    </row>
    <row r="521" spans="2:6">
      <c r="B521" s="10"/>
      <c r="F521" s="10"/>
    </row>
    <row r="522" spans="2:6">
      <c r="B522" s="10"/>
      <c r="F522" s="10"/>
    </row>
    <row r="523" spans="2:6">
      <c r="B523" s="10"/>
      <c r="F523" s="10"/>
    </row>
    <row r="524" spans="2:6">
      <c r="B524" s="10"/>
      <c r="F524" s="10"/>
    </row>
    <row r="525" spans="2:6">
      <c r="B525" s="10"/>
      <c r="F525" s="10"/>
    </row>
    <row r="526" spans="2:6">
      <c r="B526" s="10"/>
      <c r="F526" s="10"/>
    </row>
    <row r="527" spans="2:6">
      <c r="B527" s="10"/>
      <c r="F527" s="10"/>
    </row>
    <row r="528" spans="2:6">
      <c r="B528" s="10"/>
      <c r="F528" s="10"/>
    </row>
    <row r="529" spans="2:6">
      <c r="B529" s="10"/>
      <c r="F529" s="10"/>
    </row>
    <row r="530" spans="2:6">
      <c r="B530" s="10"/>
      <c r="F530" s="10"/>
    </row>
    <row r="531" spans="2:6">
      <c r="B531" s="10"/>
      <c r="F531" s="10"/>
    </row>
    <row r="532" spans="2:6">
      <c r="B532" s="10"/>
      <c r="F532" s="10"/>
    </row>
    <row r="533" spans="2:6">
      <c r="B533" s="10"/>
      <c r="F533" s="10"/>
    </row>
    <row r="534" spans="2:6">
      <c r="B534" s="10"/>
      <c r="F534" s="10"/>
    </row>
    <row r="535" spans="2:6">
      <c r="B535" s="10"/>
      <c r="F535" s="10"/>
    </row>
    <row r="536" spans="2:6">
      <c r="B536" s="10"/>
      <c r="F536" s="10"/>
    </row>
    <row r="537" spans="2:6">
      <c r="B537" s="10"/>
      <c r="F537" s="10"/>
    </row>
    <row r="538" spans="2:6">
      <c r="B538" s="10"/>
      <c r="F538" s="10"/>
    </row>
    <row r="539" spans="2:6">
      <c r="B539" s="10"/>
      <c r="F539" s="10"/>
    </row>
    <row r="540" spans="2:6">
      <c r="B540" s="10"/>
      <c r="F540" s="10"/>
    </row>
    <row r="541" spans="2:6">
      <c r="B541" s="10"/>
      <c r="F541" s="10"/>
    </row>
    <row r="542" spans="2:6">
      <c r="B542" s="10"/>
      <c r="F542" s="10"/>
    </row>
    <row r="543" spans="2:6">
      <c r="B543" s="10"/>
      <c r="F543" s="10"/>
    </row>
    <row r="544" spans="2:6">
      <c r="B544" s="10"/>
      <c r="F544" s="10"/>
    </row>
    <row r="545" spans="2:6">
      <c r="B545" s="10"/>
      <c r="F545" s="10"/>
    </row>
    <row r="546" spans="2:6">
      <c r="B546" s="10"/>
      <c r="F546" s="10"/>
    </row>
    <row r="547" spans="2:6">
      <c r="B547" s="10"/>
      <c r="F547" s="10"/>
    </row>
    <row r="548" spans="2:6">
      <c r="B548" s="10"/>
      <c r="F548" s="10"/>
    </row>
    <row r="549" spans="2:6">
      <c r="B549" s="10"/>
      <c r="F549" s="10"/>
    </row>
    <row r="550" spans="2:6">
      <c r="B550" s="10"/>
      <c r="F550" s="10"/>
    </row>
    <row r="551" spans="2:6">
      <c r="B551" s="10"/>
      <c r="F551" s="10"/>
    </row>
    <row r="552" spans="2:6">
      <c r="B552" s="10"/>
      <c r="F552" s="10"/>
    </row>
    <row r="553" spans="2:6">
      <c r="B553" s="10"/>
      <c r="F553" s="10"/>
    </row>
    <row r="554" spans="2:6">
      <c r="B554" s="10"/>
      <c r="F554" s="10"/>
    </row>
    <row r="555" spans="2:6">
      <c r="B555" s="10"/>
      <c r="F555" s="10"/>
    </row>
    <row r="556" spans="2:6">
      <c r="B556" s="10"/>
      <c r="F556" s="10"/>
    </row>
    <row r="557" spans="2:6">
      <c r="B557" s="10"/>
      <c r="F557" s="10"/>
    </row>
    <row r="558" spans="2:6">
      <c r="B558" s="10"/>
      <c r="F558" s="10"/>
    </row>
    <row r="559" spans="2:6">
      <c r="B559" s="10"/>
      <c r="F559" s="10"/>
    </row>
    <row r="560" spans="2:6">
      <c r="B560" s="10"/>
      <c r="F560" s="10"/>
    </row>
    <row r="561" spans="2:6">
      <c r="B561" s="10"/>
      <c r="F561" s="10"/>
    </row>
    <row r="562" spans="2:6">
      <c r="B562" s="10"/>
      <c r="F562" s="10"/>
    </row>
    <row r="563" spans="2:6">
      <c r="B563" s="10"/>
      <c r="F563" s="10"/>
    </row>
    <row r="564" spans="2:6">
      <c r="B564" s="10"/>
      <c r="F564" s="10"/>
    </row>
    <row r="565" spans="2:6">
      <c r="B565" s="10"/>
      <c r="F565" s="10"/>
    </row>
    <row r="566" spans="2:6">
      <c r="B566" s="10"/>
      <c r="F566" s="10"/>
    </row>
    <row r="567" spans="2:6">
      <c r="B567" s="10"/>
      <c r="F567" s="10"/>
    </row>
    <row r="568" spans="2:6">
      <c r="B568" s="10"/>
      <c r="F568" s="10"/>
    </row>
    <row r="569" spans="2:6">
      <c r="B569" s="10"/>
      <c r="F569" s="10"/>
    </row>
    <row r="570" spans="2:6">
      <c r="B570" s="10"/>
      <c r="F570" s="10"/>
    </row>
    <row r="571" spans="2:6">
      <c r="B571" s="10"/>
      <c r="F571" s="10"/>
    </row>
    <row r="572" spans="2:6">
      <c r="B572" s="10"/>
      <c r="F572" s="10"/>
    </row>
    <row r="573" spans="2:6">
      <c r="B573" s="10"/>
      <c r="F573" s="10"/>
    </row>
    <row r="574" spans="2:6">
      <c r="B574" s="10"/>
      <c r="F574" s="10"/>
    </row>
    <row r="575" spans="2:6">
      <c r="B575" s="10"/>
      <c r="F575" s="10"/>
    </row>
    <row r="576" spans="2:6">
      <c r="B576" s="10"/>
      <c r="F576" s="10"/>
    </row>
    <row r="577" spans="2:6">
      <c r="B577" s="10"/>
      <c r="F577" s="10"/>
    </row>
    <row r="578" spans="2:6">
      <c r="B578" s="10"/>
      <c r="F578" s="10"/>
    </row>
    <row r="579" spans="2:6">
      <c r="B579" s="10"/>
      <c r="F579" s="10"/>
    </row>
    <row r="580" spans="2:6">
      <c r="B580" s="10"/>
      <c r="F580" s="10"/>
    </row>
    <row r="581" spans="2:6">
      <c r="B581" s="10"/>
      <c r="F581" s="10"/>
    </row>
    <row r="582" spans="2:6">
      <c r="B582" s="10"/>
      <c r="F582" s="10"/>
    </row>
    <row r="583" spans="2:6">
      <c r="B583" s="10"/>
      <c r="F583" s="10"/>
    </row>
    <row r="584" spans="2:6">
      <c r="B584" s="10"/>
      <c r="F584" s="10"/>
    </row>
    <row r="585" spans="2:6">
      <c r="B585" s="10"/>
      <c r="F585" s="10"/>
    </row>
    <row r="586" spans="2:6">
      <c r="B586" s="10"/>
      <c r="F586" s="10"/>
    </row>
    <row r="587" spans="2:6">
      <c r="B587" s="10"/>
      <c r="F587" s="10"/>
    </row>
    <row r="588" spans="2:6">
      <c r="B588" s="10"/>
      <c r="F588" s="10"/>
    </row>
    <row r="589" spans="2:6">
      <c r="B589" s="10"/>
      <c r="F589" s="10"/>
    </row>
    <row r="590" spans="2:6">
      <c r="B590" s="10"/>
      <c r="F590" s="10"/>
    </row>
    <row r="591" spans="2:6">
      <c r="B591" s="10"/>
      <c r="F591" s="10"/>
    </row>
    <row r="592" spans="2:6">
      <c r="B592" s="10"/>
      <c r="F592" s="10"/>
    </row>
    <row r="593" spans="2:6">
      <c r="B593" s="10"/>
      <c r="F593" s="10"/>
    </row>
    <row r="594" spans="2:6">
      <c r="B594" s="10"/>
      <c r="F594" s="10"/>
    </row>
    <row r="595" spans="2:6">
      <c r="B595" s="10"/>
      <c r="F595" s="10"/>
    </row>
    <row r="596" spans="2:6">
      <c r="B596" s="10"/>
      <c r="F596" s="10"/>
    </row>
    <row r="597" spans="2:6">
      <c r="B597" s="10"/>
      <c r="F597" s="10"/>
    </row>
    <row r="598" spans="2:6">
      <c r="B598" s="10"/>
      <c r="F598" s="10"/>
    </row>
    <row r="599" spans="2:6">
      <c r="B599" s="10"/>
      <c r="F599" s="10"/>
    </row>
    <row r="600" spans="2:6">
      <c r="B600" s="10"/>
      <c r="F600" s="10"/>
    </row>
    <row r="601" spans="2:6">
      <c r="B601" s="10"/>
      <c r="F601" s="10"/>
    </row>
    <row r="602" spans="2:6">
      <c r="B602" s="10"/>
      <c r="F602" s="10"/>
    </row>
    <row r="603" spans="2:6">
      <c r="B603" s="10"/>
      <c r="F603" s="10"/>
    </row>
    <row r="604" spans="2:6">
      <c r="B604" s="10"/>
      <c r="F604" s="10"/>
    </row>
    <row r="605" spans="2:6">
      <c r="B605" s="10"/>
      <c r="F605" s="10"/>
    </row>
    <row r="606" spans="2:6">
      <c r="B606" s="10"/>
      <c r="F606" s="10"/>
    </row>
    <row r="607" spans="2:6">
      <c r="B607" s="10"/>
      <c r="F607" s="10"/>
    </row>
    <row r="608" spans="2:6">
      <c r="B608" s="10"/>
      <c r="F608" s="10"/>
    </row>
    <row r="609" spans="2:6">
      <c r="B609" s="10"/>
      <c r="F609" s="10"/>
    </row>
    <row r="610" spans="2:6">
      <c r="B610" s="10"/>
      <c r="F610" s="10"/>
    </row>
    <row r="611" spans="2:6">
      <c r="B611" s="10"/>
      <c r="F611" s="10"/>
    </row>
    <row r="612" spans="2:6">
      <c r="B612" s="10"/>
      <c r="F612" s="10"/>
    </row>
    <row r="613" spans="2:6">
      <c r="B613" s="10"/>
      <c r="F613" s="10"/>
    </row>
    <row r="614" spans="2:6">
      <c r="B614" s="10"/>
      <c r="F614" s="10"/>
    </row>
    <row r="615" spans="2:6">
      <c r="B615" s="10"/>
      <c r="F615" s="10"/>
    </row>
    <row r="616" spans="2:6">
      <c r="B616" s="10"/>
      <c r="F616" s="10"/>
    </row>
    <row r="617" spans="2:6">
      <c r="B617" s="10"/>
      <c r="F617" s="10"/>
    </row>
    <row r="618" spans="2:6">
      <c r="B618" s="10"/>
      <c r="F618" s="10"/>
    </row>
    <row r="619" spans="2:6">
      <c r="B619" s="10"/>
      <c r="F619" s="10"/>
    </row>
    <row r="620" spans="2:6">
      <c r="B620" s="10"/>
      <c r="F620" s="10"/>
    </row>
    <row r="621" spans="2:6">
      <c r="B621" s="10"/>
      <c r="F621" s="10"/>
    </row>
    <row r="622" spans="2:6">
      <c r="B622" s="10"/>
      <c r="F622" s="10"/>
    </row>
    <row r="623" spans="2:6">
      <c r="B623" s="10"/>
      <c r="F623" s="10"/>
    </row>
    <row r="624" spans="2:6">
      <c r="B624" s="10"/>
      <c r="F624" s="10"/>
    </row>
    <row r="625" spans="2:6">
      <c r="B625" s="10"/>
      <c r="F625" s="10"/>
    </row>
    <row r="626" spans="2:6">
      <c r="B626" s="10"/>
      <c r="F626" s="10"/>
    </row>
    <row r="627" spans="2:6">
      <c r="B627" s="10"/>
      <c r="F627" s="10"/>
    </row>
    <row r="628" spans="2:6">
      <c r="B628" s="10"/>
      <c r="F628" s="10"/>
    </row>
    <row r="629" spans="2:6">
      <c r="B629" s="10"/>
      <c r="F629" s="10"/>
    </row>
    <row r="630" spans="2:6">
      <c r="B630" s="10"/>
      <c r="F630" s="10"/>
    </row>
    <row r="631" spans="2:6">
      <c r="B631" s="10"/>
      <c r="F631" s="10"/>
    </row>
    <row r="632" spans="2:6">
      <c r="B632" s="10"/>
      <c r="F632" s="10"/>
    </row>
    <row r="633" spans="2:6">
      <c r="B633" s="10"/>
      <c r="F633" s="10"/>
    </row>
    <row r="634" spans="2:6">
      <c r="B634" s="10"/>
      <c r="F634" s="10"/>
    </row>
    <row r="635" spans="2:6">
      <c r="B635" s="10"/>
      <c r="F635" s="10"/>
    </row>
    <row r="636" spans="2:6">
      <c r="B636" s="10"/>
      <c r="F636" s="10"/>
    </row>
    <row r="637" spans="2:6">
      <c r="B637" s="10"/>
      <c r="F637" s="10"/>
    </row>
    <row r="638" spans="2:6">
      <c r="B638" s="10"/>
      <c r="F638" s="10"/>
    </row>
    <row r="639" spans="2:6">
      <c r="B639" s="10"/>
      <c r="F639" s="10"/>
    </row>
    <row r="640" spans="2:6">
      <c r="B640" s="10"/>
      <c r="F640" s="10"/>
    </row>
    <row r="641" spans="2:6">
      <c r="B641" s="10"/>
      <c r="F641" s="10"/>
    </row>
    <row r="642" spans="2:6">
      <c r="B642" s="10"/>
      <c r="F642" s="10"/>
    </row>
    <row r="643" spans="2:6">
      <c r="B643" s="10"/>
      <c r="F643" s="10"/>
    </row>
    <row r="644" spans="2:6">
      <c r="B644" s="10"/>
      <c r="F644" s="10"/>
    </row>
    <row r="645" spans="2:6">
      <c r="B645" s="10"/>
      <c r="F645" s="10"/>
    </row>
    <row r="646" spans="2:6">
      <c r="B646" s="10"/>
      <c r="F646" s="10"/>
    </row>
    <row r="647" spans="2:6">
      <c r="B647" s="10"/>
      <c r="F647" s="10"/>
    </row>
    <row r="648" spans="2:6">
      <c r="B648" s="10"/>
      <c r="F648" s="10"/>
    </row>
    <row r="649" spans="2:6">
      <c r="B649" s="10"/>
      <c r="F649" s="10"/>
    </row>
    <row r="650" spans="2:6">
      <c r="B650" s="10"/>
      <c r="F650" s="10"/>
    </row>
    <row r="651" spans="2:6">
      <c r="B651" s="10"/>
      <c r="F651" s="10"/>
    </row>
    <row r="652" spans="2:6">
      <c r="B652" s="10"/>
      <c r="F652" s="10"/>
    </row>
    <row r="653" spans="2:6">
      <c r="B653" s="10"/>
      <c r="F653" s="10"/>
    </row>
    <row r="654" spans="2:6">
      <c r="B654" s="10"/>
      <c r="F654" s="10"/>
    </row>
    <row r="655" spans="2:6">
      <c r="B655" s="10"/>
      <c r="F655" s="10"/>
    </row>
    <row r="656" spans="2:6">
      <c r="B656" s="10"/>
      <c r="F656" s="10"/>
    </row>
    <row r="657" spans="2:6">
      <c r="B657" s="10"/>
      <c r="F657" s="10"/>
    </row>
    <row r="658" spans="2:6">
      <c r="B658" s="10"/>
      <c r="F658" s="10"/>
    </row>
    <row r="659" spans="2:6">
      <c r="B659" s="10"/>
      <c r="F659" s="10"/>
    </row>
    <row r="660" spans="2:6">
      <c r="B660" s="10"/>
      <c r="F660" s="10"/>
    </row>
    <row r="661" spans="2:6">
      <c r="B661" s="10"/>
      <c r="F661" s="10"/>
    </row>
    <row r="662" spans="2:6">
      <c r="B662" s="10"/>
      <c r="F662" s="10"/>
    </row>
    <row r="663" spans="2:6">
      <c r="B663" s="10"/>
      <c r="F663" s="10"/>
    </row>
    <row r="664" spans="2:6">
      <c r="B664" s="10"/>
      <c r="F664" s="10"/>
    </row>
    <row r="665" spans="2:6">
      <c r="B665" s="10"/>
      <c r="F665" s="10"/>
    </row>
    <row r="666" spans="2:6">
      <c r="B666" s="10"/>
      <c r="F666" s="10"/>
    </row>
    <row r="667" spans="2:6">
      <c r="B667" s="10"/>
      <c r="F667" s="10"/>
    </row>
    <row r="668" spans="2:6">
      <c r="B668" s="10"/>
      <c r="F668" s="10"/>
    </row>
    <row r="669" spans="2:6">
      <c r="B669" s="10"/>
      <c r="F669" s="10"/>
    </row>
    <row r="670" spans="2:6">
      <c r="B670" s="10"/>
      <c r="F670" s="10"/>
    </row>
    <row r="671" spans="2:6">
      <c r="B671" s="10"/>
      <c r="F671" s="10"/>
    </row>
    <row r="672" spans="2:6">
      <c r="B672" s="10"/>
      <c r="F672" s="10"/>
    </row>
    <row r="673" spans="2:6">
      <c r="B673" s="10"/>
      <c r="F673" s="10"/>
    </row>
    <row r="674" spans="2:6">
      <c r="B674" s="10"/>
      <c r="F674" s="10"/>
    </row>
    <row r="675" spans="2:6">
      <c r="B675" s="10"/>
      <c r="F675" s="10"/>
    </row>
    <row r="676" spans="2:6">
      <c r="B676" s="10"/>
      <c r="F676" s="10"/>
    </row>
    <row r="677" spans="2:6">
      <c r="B677" s="10"/>
      <c r="F677" s="10"/>
    </row>
    <row r="678" spans="2:6">
      <c r="B678" s="10"/>
      <c r="F678" s="10"/>
    </row>
    <row r="679" spans="2:6">
      <c r="B679" s="10"/>
      <c r="F679" s="10"/>
    </row>
    <row r="680" spans="2:6">
      <c r="B680" s="10"/>
      <c r="F680" s="10"/>
    </row>
    <row r="681" spans="2:6">
      <c r="B681" s="10"/>
      <c r="F681" s="10"/>
    </row>
    <row r="682" spans="2:6">
      <c r="B682" s="10"/>
      <c r="F682" s="10"/>
    </row>
    <row r="683" spans="2:6">
      <c r="B683" s="10"/>
      <c r="F683" s="10"/>
    </row>
    <row r="684" spans="2:6">
      <c r="B684" s="10"/>
      <c r="F684" s="10"/>
    </row>
    <row r="685" spans="2:6">
      <c r="B685" s="10"/>
      <c r="F685" s="10"/>
    </row>
    <row r="686" spans="2:6">
      <c r="B686" s="10"/>
      <c r="F686" s="10"/>
    </row>
    <row r="687" spans="2:6">
      <c r="B687" s="10"/>
      <c r="F687" s="10"/>
    </row>
    <row r="688" spans="2:6">
      <c r="B688" s="10"/>
      <c r="F688" s="10"/>
    </row>
    <row r="689" spans="2:6">
      <c r="B689" s="10"/>
      <c r="F689" s="10"/>
    </row>
    <row r="690" spans="2:6">
      <c r="B690" s="10"/>
      <c r="F690" s="10"/>
    </row>
    <row r="691" spans="2:6">
      <c r="B691" s="10"/>
      <c r="F691" s="10"/>
    </row>
    <row r="692" spans="2:6">
      <c r="B692" s="10"/>
      <c r="F692" s="10"/>
    </row>
    <row r="693" spans="2:6">
      <c r="B693" s="10"/>
      <c r="F693" s="10"/>
    </row>
    <row r="694" spans="2:6">
      <c r="B694" s="10"/>
      <c r="F694" s="10"/>
    </row>
    <row r="695" spans="2:6">
      <c r="B695" s="10"/>
      <c r="F695" s="10"/>
    </row>
    <row r="696" spans="2:6">
      <c r="B696" s="10"/>
      <c r="F696" s="10"/>
    </row>
    <row r="697" spans="2:6">
      <c r="B697" s="10"/>
      <c r="F697" s="10"/>
    </row>
    <row r="698" spans="2:6">
      <c r="B698" s="10"/>
      <c r="F698" s="10"/>
    </row>
    <row r="699" spans="2:6">
      <c r="B699" s="10"/>
      <c r="F699" s="10"/>
    </row>
    <row r="700" spans="2:6">
      <c r="B700" s="10"/>
      <c r="F700" s="10"/>
    </row>
    <row r="701" spans="2:6">
      <c r="B701" s="10"/>
      <c r="F701" s="10"/>
    </row>
    <row r="702" spans="2:6">
      <c r="B702" s="10"/>
      <c r="F702" s="10"/>
    </row>
    <row r="703" spans="2:6">
      <c r="B703" s="10"/>
      <c r="F703" s="10"/>
    </row>
    <row r="704" spans="2:6">
      <c r="B704" s="10"/>
      <c r="F704" s="10"/>
    </row>
    <row r="705" spans="2:6">
      <c r="B705" s="10"/>
      <c r="F705" s="10"/>
    </row>
    <row r="706" spans="2:6">
      <c r="B706" s="10"/>
      <c r="F706" s="10"/>
    </row>
    <row r="707" spans="2:6">
      <c r="B707" s="10"/>
      <c r="F707" s="10"/>
    </row>
    <row r="708" spans="2:6">
      <c r="B708" s="10"/>
      <c r="F708" s="10"/>
    </row>
    <row r="709" spans="2:6">
      <c r="B709" s="10"/>
      <c r="F709" s="10"/>
    </row>
    <row r="710" spans="2:6">
      <c r="B710" s="10"/>
      <c r="F710" s="10"/>
    </row>
    <row r="711" spans="2:6">
      <c r="B711" s="10"/>
      <c r="F711" s="10"/>
    </row>
    <row r="712" spans="2:6">
      <c r="B712" s="10"/>
      <c r="F712" s="10"/>
    </row>
    <row r="713" spans="2:6">
      <c r="B713" s="10"/>
      <c r="F713" s="10"/>
    </row>
    <row r="714" spans="2:6">
      <c r="B714" s="10"/>
      <c r="F714" s="10"/>
    </row>
    <row r="715" spans="2:6">
      <c r="B715" s="10"/>
      <c r="F715" s="10"/>
    </row>
    <row r="716" spans="2:6">
      <c r="B716" s="10"/>
      <c r="F716" s="10"/>
    </row>
    <row r="717" spans="2:6">
      <c r="B717" s="10"/>
      <c r="F717" s="10"/>
    </row>
    <row r="718" spans="2:6">
      <c r="B718" s="10"/>
      <c r="F718" s="10"/>
    </row>
    <row r="719" spans="2:6">
      <c r="B719" s="10"/>
      <c r="F719" s="10"/>
    </row>
    <row r="720" spans="2:6">
      <c r="B720" s="10"/>
      <c r="F720" s="10"/>
    </row>
    <row r="721" spans="2:6">
      <c r="B721" s="10"/>
      <c r="F721" s="10"/>
    </row>
    <row r="722" spans="2:6">
      <c r="B722" s="10"/>
      <c r="F722" s="10"/>
    </row>
    <row r="723" spans="2:6">
      <c r="B723" s="10"/>
      <c r="F723" s="10"/>
    </row>
    <row r="724" spans="2:6">
      <c r="B724" s="10"/>
      <c r="F724" s="10"/>
    </row>
    <row r="725" spans="2:6">
      <c r="B725" s="10"/>
      <c r="F725" s="10"/>
    </row>
    <row r="726" spans="2:6">
      <c r="B726" s="10"/>
      <c r="F726" s="10"/>
    </row>
    <row r="727" spans="2:6">
      <c r="B727" s="10"/>
      <c r="F727" s="10"/>
    </row>
    <row r="728" spans="2:6">
      <c r="B728" s="10"/>
      <c r="F728" s="10"/>
    </row>
    <row r="729" spans="2:6">
      <c r="B729" s="10"/>
      <c r="F729" s="10"/>
    </row>
    <row r="730" spans="2:6">
      <c r="B730" s="10"/>
      <c r="F730" s="10"/>
    </row>
    <row r="731" spans="2:6">
      <c r="B731" s="10"/>
      <c r="F731" s="10"/>
    </row>
    <row r="732" spans="2:6">
      <c r="B732" s="10"/>
      <c r="F732" s="10"/>
    </row>
    <row r="733" spans="2:6">
      <c r="B733" s="10"/>
      <c r="F733" s="10"/>
    </row>
    <row r="734" spans="2:6">
      <c r="B734" s="10"/>
      <c r="F734" s="10"/>
    </row>
    <row r="735" spans="2:6">
      <c r="B735" s="10"/>
      <c r="F735" s="10"/>
    </row>
    <row r="736" spans="2:6">
      <c r="B736" s="10"/>
      <c r="F736" s="10"/>
    </row>
    <row r="737" spans="2:6">
      <c r="B737" s="10"/>
      <c r="F737" s="10"/>
    </row>
    <row r="738" spans="2:6">
      <c r="B738" s="10"/>
      <c r="F738" s="10"/>
    </row>
    <row r="739" spans="2:6">
      <c r="B739" s="10"/>
      <c r="F739" s="10"/>
    </row>
    <row r="740" spans="2:6">
      <c r="B740" s="10"/>
      <c r="F740" s="10"/>
    </row>
    <row r="741" spans="2:6">
      <c r="B741" s="10"/>
      <c r="F741" s="10"/>
    </row>
    <row r="742" spans="2:6">
      <c r="B742" s="10"/>
      <c r="F742" s="10"/>
    </row>
    <row r="743" spans="2:6">
      <c r="B743" s="10"/>
      <c r="F743" s="10"/>
    </row>
    <row r="744" spans="2:6">
      <c r="B744" s="10"/>
      <c r="F744" s="10"/>
    </row>
    <row r="745" spans="2:6">
      <c r="B745" s="10"/>
      <c r="F745" s="10"/>
    </row>
    <row r="746" spans="2:6">
      <c r="B746" s="10"/>
      <c r="F746" s="10"/>
    </row>
    <row r="747" spans="2:6">
      <c r="B747" s="10"/>
      <c r="F747" s="10"/>
    </row>
    <row r="748" spans="2:6">
      <c r="B748" s="10"/>
      <c r="F748" s="10"/>
    </row>
    <row r="749" spans="2:6">
      <c r="B749" s="10"/>
      <c r="F749" s="10"/>
    </row>
    <row r="750" spans="2:6">
      <c r="B750" s="10"/>
      <c r="F750" s="10"/>
    </row>
    <row r="751" spans="2:6">
      <c r="B751" s="10"/>
      <c r="F751" s="10"/>
    </row>
    <row r="752" spans="2:6">
      <c r="B752" s="10"/>
      <c r="F752" s="10"/>
    </row>
    <row r="753" spans="2:6">
      <c r="B753" s="10"/>
      <c r="F753" s="10"/>
    </row>
    <row r="754" spans="2:6">
      <c r="B754" s="10"/>
      <c r="F754" s="10"/>
    </row>
    <row r="755" spans="2:6">
      <c r="B755" s="10"/>
      <c r="F755" s="10"/>
    </row>
    <row r="756" spans="2:6">
      <c r="B756" s="10"/>
      <c r="F756" s="10"/>
    </row>
    <row r="757" spans="2:6">
      <c r="B757" s="10"/>
      <c r="F757" s="10"/>
    </row>
    <row r="758" spans="2:6">
      <c r="B758" s="10"/>
      <c r="F758" s="10"/>
    </row>
    <row r="759" spans="2:6">
      <c r="B759" s="10"/>
      <c r="F759" s="10"/>
    </row>
    <row r="760" spans="2:6">
      <c r="B760" s="10"/>
      <c r="F760" s="10"/>
    </row>
    <row r="761" spans="2:6">
      <c r="B761" s="10"/>
      <c r="F761" s="10"/>
    </row>
    <row r="762" spans="2:6">
      <c r="B762" s="10"/>
      <c r="F762" s="10"/>
    </row>
    <row r="763" spans="2:6">
      <c r="B763" s="10"/>
      <c r="F763" s="10"/>
    </row>
    <row r="764" spans="2:6">
      <c r="B764" s="10"/>
      <c r="F764" s="10"/>
    </row>
    <row r="765" spans="2:6">
      <c r="B765" s="10"/>
      <c r="F765" s="10"/>
    </row>
    <row r="766" spans="2:6">
      <c r="B766" s="10"/>
      <c r="F766" s="10"/>
    </row>
    <row r="767" spans="2:6">
      <c r="B767" s="10"/>
      <c r="F767" s="10"/>
    </row>
    <row r="768" spans="2:6">
      <c r="B768" s="10"/>
      <c r="F768" s="10"/>
    </row>
    <row r="769" spans="2:6">
      <c r="B769" s="10"/>
      <c r="F769" s="10"/>
    </row>
    <row r="770" spans="2:6">
      <c r="B770" s="10"/>
      <c r="F770" s="10"/>
    </row>
    <row r="771" spans="2:6">
      <c r="B771" s="10"/>
      <c r="F771" s="10"/>
    </row>
    <row r="772" spans="2:6">
      <c r="B772" s="10"/>
      <c r="F772" s="10"/>
    </row>
    <row r="773" spans="2:6">
      <c r="B773" s="10"/>
      <c r="F773" s="10"/>
    </row>
    <row r="774" spans="2:6">
      <c r="B774" s="10"/>
      <c r="F774" s="10"/>
    </row>
    <row r="775" spans="2:6">
      <c r="B775" s="10"/>
      <c r="F775" s="10"/>
    </row>
    <row r="776" spans="2:6">
      <c r="B776" s="10"/>
      <c r="F776" s="10"/>
    </row>
    <row r="777" spans="2:6">
      <c r="B777" s="10"/>
      <c r="F777" s="10"/>
    </row>
    <row r="778" spans="2:6">
      <c r="B778" s="10"/>
      <c r="F778" s="10"/>
    </row>
    <row r="779" spans="2:6">
      <c r="B779" s="10"/>
      <c r="F779" s="10"/>
    </row>
    <row r="780" spans="2:6">
      <c r="B780" s="10"/>
      <c r="F780" s="10"/>
    </row>
    <row r="781" spans="2:6">
      <c r="B781" s="10"/>
      <c r="F781" s="10"/>
    </row>
    <row r="782" spans="2:6">
      <c r="B782" s="10"/>
      <c r="F782" s="10"/>
    </row>
    <row r="783" spans="2:6">
      <c r="B783" s="10"/>
      <c r="F783" s="10"/>
    </row>
    <row r="784" spans="2:6">
      <c r="B784" s="10"/>
      <c r="F784" s="10"/>
    </row>
    <row r="785" spans="2:6">
      <c r="B785" s="10"/>
      <c r="F785" s="10"/>
    </row>
  </sheetData>
  <phoneticPr fontId="8" type="noConversion"/>
  <hyperlinks>
    <hyperlink ref="A3" r:id="rId1"/>
    <hyperlink ref="P11" r:id="rId2" display="http://www.konkoly.hu/cgi-bin/IBVS?35"/>
    <hyperlink ref="P12" r:id="rId3" display="http://www.bav-astro.de/sfs/BAVM_link.php?BAVMnr=152"/>
    <hyperlink ref="P49" r:id="rId4" display="http://www.bav-astro.de/sfs/BAVM_link.php?BAVMnr=131"/>
    <hyperlink ref="P50" r:id="rId5" display="http://www.bav-astro.de/sfs/BAVM_link.php?BAVMnr=157"/>
    <hyperlink ref="P13" r:id="rId6" display="http://www.bav-astro.de/sfs/BAVM_link.php?BAVMnr=174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2024-01-15T06:09:21Z</dcterms:modified>
</cp:coreProperties>
</file>