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18EEF77-240C-4473-9F56-1BB194DAB07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0" i="1" l="1"/>
  <c r="F90" i="1"/>
  <c r="G9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E75" i="1"/>
  <c r="F75" i="1"/>
  <c r="G75" i="1"/>
  <c r="H75" i="1"/>
  <c r="E76" i="1"/>
  <c r="F76" i="1"/>
  <c r="G76" i="1"/>
  <c r="H76" i="1"/>
  <c r="E77" i="1"/>
  <c r="F77" i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81" i="1"/>
  <c r="F81" i="1"/>
  <c r="G81" i="1"/>
  <c r="H81" i="1"/>
  <c r="E82" i="1"/>
  <c r="F82" i="1"/>
  <c r="G82" i="1"/>
  <c r="E88" i="1"/>
  <c r="F88" i="1"/>
  <c r="G88" i="1"/>
  <c r="E97" i="1"/>
  <c r="F97" i="1"/>
  <c r="G97" i="1"/>
  <c r="J97" i="1"/>
  <c r="D9" i="1"/>
  <c r="C9" i="1"/>
  <c r="E83" i="1"/>
  <c r="F83" i="1"/>
  <c r="G83" i="1"/>
  <c r="E58" i="1"/>
  <c r="F58" i="1"/>
  <c r="G58" i="1"/>
  <c r="E84" i="1"/>
  <c r="F84" i="1"/>
  <c r="G84" i="1"/>
  <c r="E85" i="1"/>
  <c r="F85" i="1"/>
  <c r="G85" i="1"/>
  <c r="E86" i="1"/>
  <c r="F86" i="1"/>
  <c r="G86" i="1"/>
  <c r="E87" i="1"/>
  <c r="F87" i="1"/>
  <c r="G87" i="1"/>
  <c r="E89" i="1"/>
  <c r="F89" i="1"/>
  <c r="G89" i="1"/>
  <c r="J89" i="1"/>
  <c r="E91" i="1"/>
  <c r="F91" i="1"/>
  <c r="G91" i="1"/>
  <c r="E92" i="1"/>
  <c r="F92" i="1"/>
  <c r="G92" i="1"/>
  <c r="J92" i="1"/>
  <c r="E93" i="1"/>
  <c r="F93" i="1"/>
  <c r="G93" i="1"/>
  <c r="E94" i="1"/>
  <c r="F94" i="1"/>
  <c r="G94" i="1"/>
  <c r="E95" i="1"/>
  <c r="F95" i="1"/>
  <c r="G95" i="1"/>
  <c r="E96" i="1"/>
  <c r="F96" i="1"/>
  <c r="G96" i="1"/>
  <c r="E98" i="1"/>
  <c r="F98" i="1"/>
  <c r="G98" i="1"/>
  <c r="E99" i="1"/>
  <c r="F99" i="1"/>
  <c r="G99" i="1"/>
  <c r="E100" i="1"/>
  <c r="F100" i="1"/>
  <c r="G100" i="1"/>
  <c r="E101" i="1"/>
  <c r="F101" i="1"/>
  <c r="G101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E118" i="1"/>
  <c r="F118" i="1"/>
  <c r="G118" i="1"/>
  <c r="E102" i="1"/>
  <c r="F102" i="1"/>
  <c r="G102" i="1"/>
  <c r="E103" i="1"/>
  <c r="F103" i="1"/>
  <c r="G103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H41" i="1"/>
  <c r="Q41" i="1"/>
  <c r="Q42" i="1"/>
  <c r="Q43" i="1"/>
  <c r="Q44" i="1"/>
  <c r="Q45" i="1"/>
  <c r="Q46" i="1"/>
  <c r="Q47" i="1"/>
  <c r="Q48" i="1"/>
  <c r="H49" i="1"/>
  <c r="Q49" i="1"/>
  <c r="Q50" i="1"/>
  <c r="Q51" i="1"/>
  <c r="Q52" i="1"/>
  <c r="Q53" i="1"/>
  <c r="Q54" i="1"/>
  <c r="Q55" i="1"/>
  <c r="Q56" i="1"/>
  <c r="H57" i="1"/>
  <c r="Q57" i="1"/>
  <c r="Q59" i="1"/>
  <c r="Q60" i="1"/>
  <c r="Q61" i="1"/>
  <c r="Q62" i="1"/>
  <c r="Q63" i="1"/>
  <c r="Q64" i="1"/>
  <c r="Q65" i="1"/>
  <c r="H66" i="1"/>
  <c r="Q66" i="1"/>
  <c r="Q67" i="1"/>
  <c r="Q68" i="1"/>
  <c r="Q69" i="1"/>
  <c r="Q70" i="1"/>
  <c r="Q71" i="1"/>
  <c r="Q72" i="1"/>
  <c r="Q73" i="1"/>
  <c r="H74" i="1"/>
  <c r="Q74" i="1"/>
  <c r="Q75" i="1"/>
  <c r="Q76" i="1"/>
  <c r="Q77" i="1"/>
  <c r="Q78" i="1"/>
  <c r="Q79" i="1"/>
  <c r="Q80" i="1"/>
  <c r="Q81" i="1"/>
  <c r="H82" i="1"/>
  <c r="Q82" i="1"/>
  <c r="I88" i="1"/>
  <c r="Q88" i="1"/>
  <c r="Q97" i="1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105" i="2"/>
  <c r="C105" i="2"/>
  <c r="E105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04" i="2"/>
  <c r="C104" i="2"/>
  <c r="E104" i="2"/>
  <c r="G14" i="2"/>
  <c r="C14" i="2"/>
  <c r="E14" i="2"/>
  <c r="G13" i="2"/>
  <c r="C13" i="2"/>
  <c r="E13" i="2"/>
  <c r="G12" i="2"/>
  <c r="C12" i="2"/>
  <c r="E12" i="2"/>
  <c r="G11" i="2"/>
  <c r="C11" i="2"/>
  <c r="E11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105" i="2"/>
  <c r="B105" i="2"/>
  <c r="D105" i="2"/>
  <c r="A105" i="2"/>
  <c r="H21" i="2"/>
  <c r="D21" i="2"/>
  <c r="B21" i="2"/>
  <c r="A21" i="2"/>
  <c r="H20" i="2"/>
  <c r="B20" i="2"/>
  <c r="F20" i="2"/>
  <c r="D20" i="2"/>
  <c r="A20" i="2"/>
  <c r="H19" i="2"/>
  <c r="F19" i="2"/>
  <c r="D19" i="2"/>
  <c r="B19" i="2"/>
  <c r="A19" i="2"/>
  <c r="H18" i="2"/>
  <c r="F18" i="2"/>
  <c r="D18" i="2"/>
  <c r="B18" i="2"/>
  <c r="A18" i="2"/>
  <c r="H17" i="2"/>
  <c r="B17" i="2"/>
  <c r="F17" i="2"/>
  <c r="D17" i="2"/>
  <c r="A17" i="2"/>
  <c r="H16" i="2"/>
  <c r="F16" i="2"/>
  <c r="D16" i="2"/>
  <c r="B16" i="2"/>
  <c r="A16" i="2"/>
  <c r="H15" i="2"/>
  <c r="B15" i="2"/>
  <c r="D15" i="2"/>
  <c r="A15" i="2"/>
  <c r="H104" i="2"/>
  <c r="D104" i="2"/>
  <c r="B104" i="2"/>
  <c r="A104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D98" i="2"/>
  <c r="B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D92" i="2"/>
  <c r="B92" i="2"/>
  <c r="A92" i="2"/>
  <c r="H91" i="2"/>
  <c r="B91" i="2"/>
  <c r="D91" i="2"/>
  <c r="A91" i="2"/>
  <c r="H90" i="2"/>
  <c r="D90" i="2"/>
  <c r="B90" i="2"/>
  <c r="A90" i="2"/>
  <c r="H89" i="2"/>
  <c r="B89" i="2"/>
  <c r="D89" i="2"/>
  <c r="A89" i="2"/>
  <c r="H88" i="2"/>
  <c r="D88" i="2"/>
  <c r="B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D82" i="2"/>
  <c r="B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D76" i="2"/>
  <c r="B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D57" i="2"/>
  <c r="B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K102" i="1"/>
  <c r="Q102" i="1"/>
  <c r="K103" i="1"/>
  <c r="Q103" i="1"/>
  <c r="K113" i="1"/>
  <c r="Q113" i="1"/>
  <c r="K114" i="1"/>
  <c r="Q114" i="1"/>
  <c r="K115" i="1"/>
  <c r="Q115" i="1"/>
  <c r="K116" i="1"/>
  <c r="Q116" i="1"/>
  <c r="K117" i="1"/>
  <c r="Q117" i="1"/>
  <c r="K118" i="1"/>
  <c r="Q118" i="1"/>
  <c r="J58" i="1"/>
  <c r="Q58" i="1"/>
  <c r="J83" i="1"/>
  <c r="Q83" i="1"/>
  <c r="J84" i="1"/>
  <c r="Q84" i="1"/>
  <c r="J85" i="1"/>
  <c r="Q85" i="1"/>
  <c r="J86" i="1"/>
  <c r="Q86" i="1"/>
  <c r="J87" i="1"/>
  <c r="Q87" i="1"/>
  <c r="Q89" i="1"/>
  <c r="J91" i="1"/>
  <c r="Q91" i="1"/>
  <c r="Q92" i="1"/>
  <c r="J93" i="1"/>
  <c r="Q93" i="1"/>
  <c r="J94" i="1"/>
  <c r="Q94" i="1"/>
  <c r="K104" i="1"/>
  <c r="Q104" i="1"/>
  <c r="K105" i="1"/>
  <c r="Q105" i="1"/>
  <c r="K106" i="1"/>
  <c r="Q106" i="1"/>
  <c r="K107" i="1"/>
  <c r="Q107" i="1"/>
  <c r="K108" i="1"/>
  <c r="Q108" i="1"/>
  <c r="K109" i="1"/>
  <c r="Q109" i="1"/>
  <c r="K110" i="1"/>
  <c r="Q110" i="1"/>
  <c r="K111" i="1"/>
  <c r="Q111" i="1"/>
  <c r="K112" i="1"/>
  <c r="Q112" i="1"/>
  <c r="F16" i="1"/>
  <c r="F17" i="1" s="1"/>
  <c r="C17" i="1"/>
  <c r="J95" i="1"/>
  <c r="Q95" i="1"/>
  <c r="J96" i="1"/>
  <c r="Q96" i="1"/>
  <c r="J98" i="1"/>
  <c r="Q98" i="1"/>
  <c r="J99" i="1"/>
  <c r="Q99" i="1"/>
  <c r="J100" i="1"/>
  <c r="Q100" i="1"/>
  <c r="J101" i="1"/>
  <c r="Q101" i="1"/>
  <c r="Q90" i="1"/>
  <c r="C11" i="1"/>
  <c r="C12" i="1"/>
  <c r="C16" i="1" l="1"/>
  <c r="D18" i="1" s="1"/>
  <c r="O115" i="1"/>
  <c r="R115" i="1" s="1"/>
  <c r="O59" i="1"/>
  <c r="R59" i="1" s="1"/>
  <c r="O32" i="1"/>
  <c r="R32" i="1" s="1"/>
  <c r="O71" i="1"/>
  <c r="R71" i="1" s="1"/>
  <c r="O87" i="1"/>
  <c r="R87" i="1" s="1"/>
  <c r="O106" i="1"/>
  <c r="R106" i="1" s="1"/>
  <c r="O98" i="1"/>
  <c r="R98" i="1" s="1"/>
  <c r="O48" i="1"/>
  <c r="R48" i="1" s="1"/>
  <c r="O56" i="1"/>
  <c r="R56" i="1" s="1"/>
  <c r="O65" i="1"/>
  <c r="R65" i="1" s="1"/>
  <c r="O84" i="1"/>
  <c r="R84" i="1" s="1"/>
  <c r="O109" i="1"/>
  <c r="R109" i="1" s="1"/>
  <c r="O30" i="1"/>
  <c r="R30" i="1" s="1"/>
  <c r="O73" i="1"/>
  <c r="R73" i="1" s="1"/>
  <c r="O107" i="1"/>
  <c r="R107" i="1" s="1"/>
  <c r="O96" i="1"/>
  <c r="R96" i="1" s="1"/>
  <c r="O33" i="1"/>
  <c r="R33" i="1" s="1"/>
  <c r="O49" i="1"/>
  <c r="R49" i="1" s="1"/>
  <c r="O74" i="1"/>
  <c r="R74" i="1" s="1"/>
  <c r="O100" i="1"/>
  <c r="R100" i="1" s="1"/>
  <c r="O78" i="1"/>
  <c r="R78" i="1" s="1"/>
  <c r="O23" i="1"/>
  <c r="R23" i="1" s="1"/>
  <c r="O31" i="1"/>
  <c r="R31" i="1" s="1"/>
  <c r="O39" i="1"/>
  <c r="R39" i="1" s="1"/>
  <c r="O47" i="1"/>
  <c r="R47" i="1" s="1"/>
  <c r="O55" i="1"/>
  <c r="R55" i="1" s="1"/>
  <c r="O64" i="1"/>
  <c r="R64" i="1" s="1"/>
  <c r="O72" i="1"/>
  <c r="R72" i="1" s="1"/>
  <c r="O80" i="1"/>
  <c r="R80" i="1" s="1"/>
  <c r="O46" i="1"/>
  <c r="R46" i="1" s="1"/>
  <c r="O25" i="1"/>
  <c r="R25" i="1" s="1"/>
  <c r="O41" i="1"/>
  <c r="R41" i="1" s="1"/>
  <c r="O57" i="1"/>
  <c r="R57" i="1" s="1"/>
  <c r="O66" i="1"/>
  <c r="R66" i="1" s="1"/>
  <c r="O82" i="1"/>
  <c r="R82" i="1" s="1"/>
  <c r="O77" i="1"/>
  <c r="R77" i="1" s="1"/>
  <c r="O69" i="1"/>
  <c r="R69" i="1" s="1"/>
  <c r="O37" i="1"/>
  <c r="R37" i="1" s="1"/>
  <c r="O42" i="1"/>
  <c r="R42" i="1" s="1"/>
  <c r="O50" i="1"/>
  <c r="R50" i="1" s="1"/>
  <c r="O63" i="1"/>
  <c r="R63" i="1" s="1"/>
  <c r="O36" i="1"/>
  <c r="R36" i="1" s="1"/>
  <c r="O102" i="1"/>
  <c r="R102" i="1" s="1"/>
  <c r="O91" i="1"/>
  <c r="R91" i="1" s="1"/>
  <c r="O108" i="1"/>
  <c r="R108" i="1" s="1"/>
  <c r="O118" i="1"/>
  <c r="R118" i="1" s="1"/>
  <c r="O75" i="1"/>
  <c r="R75" i="1" s="1"/>
  <c r="O116" i="1"/>
  <c r="R116" i="1" s="1"/>
  <c r="O114" i="1"/>
  <c r="R114" i="1" s="1"/>
  <c r="O89" i="1"/>
  <c r="R89" i="1" s="1"/>
  <c r="O101" i="1"/>
  <c r="R101" i="1" s="1"/>
  <c r="O34" i="1"/>
  <c r="R34" i="1" s="1"/>
  <c r="O88" i="1"/>
  <c r="R88" i="1" s="1"/>
  <c r="O111" i="1"/>
  <c r="R111" i="1" s="1"/>
  <c r="O29" i="1"/>
  <c r="R29" i="1" s="1"/>
  <c r="O70" i="1"/>
  <c r="R70" i="1" s="1"/>
  <c r="O54" i="1"/>
  <c r="R54" i="1" s="1"/>
  <c r="O24" i="1"/>
  <c r="R24" i="1" s="1"/>
  <c r="O40" i="1"/>
  <c r="R40" i="1" s="1"/>
  <c r="O83" i="1"/>
  <c r="R83" i="1" s="1"/>
  <c r="O93" i="1"/>
  <c r="R93" i="1" s="1"/>
  <c r="O110" i="1"/>
  <c r="R110" i="1" s="1"/>
  <c r="O113" i="1"/>
  <c r="R113" i="1" s="1"/>
  <c r="O79" i="1"/>
  <c r="R79" i="1" s="1"/>
  <c r="O99" i="1"/>
  <c r="R99" i="1" s="1"/>
  <c r="O103" i="1"/>
  <c r="R103" i="1" s="1"/>
  <c r="O92" i="1"/>
  <c r="R92" i="1" s="1"/>
  <c r="O22" i="1"/>
  <c r="R22" i="1" s="1"/>
  <c r="O38" i="1"/>
  <c r="R38" i="1" s="1"/>
  <c r="O86" i="1"/>
  <c r="R86" i="1" s="1"/>
  <c r="O95" i="1"/>
  <c r="R95" i="1" s="1"/>
  <c r="O27" i="1"/>
  <c r="R27" i="1" s="1"/>
  <c r="O35" i="1"/>
  <c r="R35" i="1" s="1"/>
  <c r="O43" i="1"/>
  <c r="R43" i="1" s="1"/>
  <c r="O51" i="1"/>
  <c r="R51" i="1" s="1"/>
  <c r="O60" i="1"/>
  <c r="R60" i="1" s="1"/>
  <c r="O68" i="1"/>
  <c r="R68" i="1" s="1"/>
  <c r="O76" i="1"/>
  <c r="R76" i="1" s="1"/>
  <c r="O97" i="1"/>
  <c r="R97" i="1" s="1"/>
  <c r="O117" i="1"/>
  <c r="R117" i="1" s="1"/>
  <c r="O26" i="1"/>
  <c r="R26" i="1" s="1"/>
  <c r="O45" i="1"/>
  <c r="R45" i="1" s="1"/>
  <c r="C15" i="1"/>
  <c r="O53" i="1"/>
  <c r="R53" i="1" s="1"/>
  <c r="O81" i="1"/>
  <c r="R81" i="1" s="1"/>
  <c r="O28" i="1"/>
  <c r="R28" i="1" s="1"/>
  <c r="O67" i="1"/>
  <c r="R67" i="1" s="1"/>
  <c r="O85" i="1"/>
  <c r="R85" i="1" s="1"/>
  <c r="O104" i="1"/>
  <c r="R104" i="1" s="1"/>
  <c r="O112" i="1"/>
  <c r="R112" i="1" s="1"/>
  <c r="O44" i="1"/>
  <c r="R44" i="1" s="1"/>
  <c r="O52" i="1"/>
  <c r="R52" i="1" s="1"/>
  <c r="O61" i="1"/>
  <c r="R61" i="1" s="1"/>
  <c r="O58" i="1"/>
  <c r="R58" i="1" s="1"/>
  <c r="O105" i="1"/>
  <c r="R105" i="1" s="1"/>
  <c r="O94" i="1"/>
  <c r="R94" i="1" s="1"/>
  <c r="O21" i="1"/>
  <c r="R21" i="1" s="1"/>
  <c r="O62" i="1"/>
  <c r="R62" i="1" s="1"/>
  <c r="C18" i="1" l="1"/>
  <c r="F18" i="1"/>
  <c r="F19" i="1" s="1"/>
</calcChain>
</file>

<file path=xl/sharedStrings.xml><?xml version="1.0" encoding="utf-8"?>
<sst xmlns="http://schemas.openxmlformats.org/spreadsheetml/2006/main" count="1019" uniqueCount="359">
  <si>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</si>
  <si>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</si>
  <si>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</si>
  <si>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</si>
  <si>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</si>
  <si>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</si>
  <si>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</si>
  <si>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</si>
  <si>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</si>
  <si>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</si>
  <si>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</si>
  <si>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</si>
  <si>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</si>
  <si>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</si>
  <si>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</si>
  <si>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</si>
  <si>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</si>
  <si>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</si>
  <si>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</si>
  <si>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</si>
  <si>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</si>
  <si>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</si>
  <si>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</si>
  <si>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</si>
  <si>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</si>
  <si>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</si>
  <si>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</si>
  <si>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</si>
  <si>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II</t>
  </si>
  <si>
    <t>I</t>
  </si>
  <si>
    <t>IBVS 4839</t>
  </si>
  <si>
    <t>IBVS</t>
  </si>
  <si>
    <t># of data points:</t>
  </si>
  <si>
    <t>SZ Cam / GSC 04068-01651</t>
  </si>
  <si>
    <t>EA/DW/RS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</si>
  <si>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</si>
  <si>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</si>
  <si>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</si>
  <si>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</si>
  <si>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</si>
  <si>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</si>
  <si>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</si>
  <si>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</si>
  <si>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1237</t>
  </si>
  <si>
    <t>PE</t>
  </si>
  <si>
    <t>IBVS 0533</t>
  </si>
  <si>
    <t>IBVS 6007</t>
  </si>
  <si>
    <t>IBVS 6114</t>
  </si>
  <si>
    <t>IBVS 6153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</si>
  <si>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</si>
  <si>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</si>
  <si>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</si>
  <si>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</si>
  <si>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</si>
  <si>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</si>
  <si>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</si>
  <si>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</si>
  <si>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</si>
  <si>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</si>
  <si>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</si>
  <si>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2426286.8515 </t>
  </si>
  <si>
    <t> 06.11.1930 08:26 </t>
  </si>
  <si>
    <t> -0.3338 </t>
  </si>
  <si>
    <t> A.J.Wesselink </t>
  </si>
  <si>
    <t> AOLD 17.16 </t>
  </si>
  <si>
    <t>2426316.5325 </t>
  </si>
  <si>
    <t> 06.12.1930 00:46 </t>
  </si>
  <si>
    <t> -0.3354 </t>
  </si>
  <si>
    <t>2426378.5964 </t>
  </si>
  <si>
    <t> 06.02.1931 02:18 </t>
  </si>
  <si>
    <t> -0.3352 </t>
  </si>
  <si>
    <t>2426405.5738 </t>
  </si>
  <si>
    <t> 05.03.1931 01:46 </t>
  </si>
  <si>
    <t> -0.3420 </t>
  </si>
  <si>
    <t>2426408.2815 </t>
  </si>
  <si>
    <t> 07.03.1931 18:45 </t>
  </si>
  <si>
    <t> -0.3328 </t>
  </si>
  <si>
    <t>2426427.1631 </t>
  </si>
  <si>
    <t> 26.03.1931 15:54 </t>
  </si>
  <si>
    <t> -0.3401 </t>
  </si>
  <si>
    <t>2426432.5620 </t>
  </si>
  <si>
    <t> 01.04.1931 01:29 </t>
  </si>
  <si>
    <t> -0.3381 </t>
  </si>
  <si>
    <t>2426583.6700 </t>
  </si>
  <si>
    <t> 30.08.1931 04:04 </t>
  </si>
  <si>
    <t> -0.3417 </t>
  </si>
  <si>
    <t>2426597.1636 </t>
  </si>
  <si>
    <t> 12.09.1931 15:55 </t>
  </si>
  <si>
    <t> -0.3402 </t>
  </si>
  <si>
    <t>2426607.9633 </t>
  </si>
  <si>
    <t> 23.09.1931 11:07 </t>
  </si>
  <si>
    <t> -0.3342 </t>
  </si>
  <si>
    <t>2426616.0556 </t>
  </si>
  <si>
    <t> 01.10.1931 13:20 </t>
  </si>
  <si>
    <t> -0.3372 </t>
  </si>
  <si>
    <t>2426634.9434 </t>
  </si>
  <si>
    <t> 20.10.1931 10:38 </t>
  </si>
  <si>
    <t> -0.3383 </t>
  </si>
  <si>
    <t>2426648.4386 </t>
  </si>
  <si>
    <t> 02.11.1931 22:31 </t>
  </si>
  <si>
    <t>2426791.4677 </t>
  </si>
  <si>
    <t> 24.03.1932 23:13 </t>
  </si>
  <si>
    <t> -0.3225 </t>
  </si>
  <si>
    <t>2426966.8403 </t>
  </si>
  <si>
    <t> 16.09.1932 08:10 </t>
  </si>
  <si>
    <t> -0.3473 </t>
  </si>
  <si>
    <t>2426988.4357 </t>
  </si>
  <si>
    <t> 07.10.1932 22:27 </t>
  </si>
  <si>
    <t> -0.3393 </t>
  </si>
  <si>
    <t>2427012.7275 </t>
  </si>
  <si>
    <t> 01.11.1932 05:27 </t>
  </si>
  <si>
    <t> -0.3333 </t>
  </si>
  <si>
    <t>2427015.4065 </t>
  </si>
  <si>
    <t> 03.11.1932 21:45 </t>
  </si>
  <si>
    <t> -0.3527 </t>
  </si>
  <si>
    <t>2427026.2329 </t>
  </si>
  <si>
    <t> 14.11.1932 17:35 </t>
  </si>
  <si>
    <t> -0.3200 </t>
  </si>
  <si>
    <t>2427042.4102 </t>
  </si>
  <si>
    <t> 30.11.1932 21:50 </t>
  </si>
  <si>
    <t> -0.3332 </t>
  </si>
  <si>
    <t>2427064.0110 </t>
  </si>
  <si>
    <t> 22.12.1932 12:15 </t>
  </si>
  <si>
    <t> -0.3198 </t>
  </si>
  <si>
    <t>2427066.6952 </t>
  </si>
  <si>
    <t> 25.12.1932 04:41 </t>
  </si>
  <si>
    <t> -0.3340 </t>
  </si>
  <si>
    <t>2427123.3724 </t>
  </si>
  <si>
    <t> 19.02.1933 20:56 </t>
  </si>
  <si>
    <t> -0.3237 </t>
  </si>
  <si>
    <t>2427142.2450 </t>
  </si>
  <si>
    <t> 10.03.1933 17:52 </t>
  </si>
  <si>
    <t> -0.3400 </t>
  </si>
  <si>
    <t>2427144.9472 </t>
  </si>
  <si>
    <t> 13.03.1933 10:43 </t>
  </si>
  <si>
    <t> -0.3363 </t>
  </si>
  <si>
    <t>2427177.3274 </t>
  </si>
  <si>
    <t> 14.04.1933 19:51 </t>
  </si>
  <si>
    <t> -0.3371 </t>
  </si>
  <si>
    <t>2427325.7525 </t>
  </si>
  <si>
    <t> 10.09.1933 06:03 </t>
  </si>
  <si>
    <t> -0.3252 </t>
  </si>
  <si>
    <t>2427333.8396 </t>
  </si>
  <si>
    <t> 18.09.1933 08:09 </t>
  </si>
  <si>
    <t> -0.3334 </t>
  </si>
  <si>
    <t>2427412.0883 </t>
  </si>
  <si>
    <t> 05.12.1933 14:07 </t>
  </si>
  <si>
    <t> -0.3389 </t>
  </si>
  <si>
    <t>2427414.7960 </t>
  </si>
  <si>
    <t> 08.12.1933 07:06 </t>
  </si>
  <si>
    <t> -0.3297 </t>
  </si>
  <si>
    <t>2427460.6763 </t>
  </si>
  <si>
    <t> 23.01.1934 04:13 </t>
  </si>
  <si>
    <t>2427471.4570 </t>
  </si>
  <si>
    <t> 02.02.1934 22:58 </t>
  </si>
  <si>
    <t> -0.3355 </t>
  </si>
  <si>
    <t>2427479.5511 </t>
  </si>
  <si>
    <t> 11.02.1934 01:13 </t>
  </si>
  <si>
    <t> -0.3367 </t>
  </si>
  <si>
    <t>2427482.2473 </t>
  </si>
  <si>
    <t> 13.02.1934 17:56 </t>
  </si>
  <si>
    <t>2427528.1079 </t>
  </si>
  <si>
    <t> 31.03.1934 14:35 </t>
  </si>
  <si>
    <t> -0.3515 </t>
  </si>
  <si>
    <t>2427530.8288 </t>
  </si>
  <si>
    <t> 03.04.1934 07:53 </t>
  </si>
  <si>
    <t> -0.3290 </t>
  </si>
  <si>
    <t>2427533.5079 </t>
  </si>
  <si>
    <t> 06.04.1934 00:11 </t>
  </si>
  <si>
    <t> -0.3483 </t>
  </si>
  <si>
    <t>2427830.3445 </t>
  </si>
  <si>
    <t> 27.01.1935 20:16 </t>
  </si>
  <si>
    <t> -0.3382 </t>
  </si>
  <si>
    <t>2427843.8242 </t>
  </si>
  <si>
    <t> 10.02.1935 07:46 </t>
  </si>
  <si>
    <t> -0.3506 </t>
  </si>
  <si>
    <t>2427870.8252 </t>
  </si>
  <si>
    <t> 09.03.1935 07:48 </t>
  </si>
  <si>
    <t>2427873.5214 </t>
  </si>
  <si>
    <t> 12.03.1935 00:30 </t>
  </si>
  <si>
    <t> -0.3360 </t>
  </si>
  <si>
    <t>2427873.5294 </t>
  </si>
  <si>
    <t> 12.03.1935 00:42 </t>
  </si>
  <si>
    <t> -0.3280 </t>
  </si>
  <si>
    <t>2427876.2113 </t>
  </si>
  <si>
    <t> 14.03.1935 17:04 </t>
  </si>
  <si>
    <t> -0.3445 </t>
  </si>
  <si>
    <t>2427878.9087 </t>
  </si>
  <si>
    <t> 17.03.1935 09:48 </t>
  </si>
  <si>
    <t> -0.3456 </t>
  </si>
  <si>
    <t>2428075.8980 </t>
  </si>
  <si>
    <t> 30.09.1935 09:33 </t>
  </si>
  <si>
    <t> -0.3411 </t>
  </si>
  <si>
    <t>2428078.5954 </t>
  </si>
  <si>
    <t> 03.10.1935 02:17 </t>
  </si>
  <si>
    <t> -0.3421 </t>
  </si>
  <si>
    <t>2428078.5974 </t>
  </si>
  <si>
    <t> 03.10.1935 02:20 </t>
  </si>
  <si>
    <t>2428083.9954 </t>
  </si>
  <si>
    <t> 08.10.1935 11:53 </t>
  </si>
  <si>
    <t>2428154.1548 </t>
  </si>
  <si>
    <t> 17.12.1935 15:42 </t>
  </si>
  <si>
    <t> -0.3385 </t>
  </si>
  <si>
    <t>2428178.4420 </t>
  </si>
  <si>
    <t> 10.01.1936 22:36 </t>
  </si>
  <si>
    <t>2428205.4191 </t>
  </si>
  <si>
    <t> 06.02.1936 22:03 </t>
  </si>
  <si>
    <t> -0.3442 </t>
  </si>
  <si>
    <t>2428205.4223 </t>
  </si>
  <si>
    <t> 06.02.1936 22:08 </t>
  </si>
  <si>
    <t> -0.3410 </t>
  </si>
  <si>
    <t>2428208.1268 </t>
  </si>
  <si>
    <t> 09.02.1936 15:02 </t>
  </si>
  <si>
    <t> -0.3349 </t>
  </si>
  <si>
    <t>2428210.8227 </t>
  </si>
  <si>
    <t> 12.02.1936 07:44 </t>
  </si>
  <si>
    <t> -0.3375 </t>
  </si>
  <si>
    <t>2428210.8248 </t>
  </si>
  <si>
    <t> 12.02.1936 07:47 </t>
  </si>
  <si>
    <t>2428213.5205 </t>
  </si>
  <si>
    <t> 15.02.1936 00:29 </t>
  </si>
  <si>
    <t>2428245.9084 </t>
  </si>
  <si>
    <t> 18.03.1936 09:48 </t>
  </si>
  <si>
    <t> -0.3312 </t>
  </si>
  <si>
    <t>2428248.6035 </t>
  </si>
  <si>
    <t> 21.03.1936 02:29 </t>
  </si>
  <si>
    <t> -0.3346 </t>
  </si>
  <si>
    <t>2428251.2893 </t>
  </si>
  <si>
    <t> 23.03.1936 18:56 </t>
  </si>
  <si>
    <t> -0.3472 </t>
  </si>
  <si>
    <t>2428545.4285 </t>
  </si>
  <si>
    <t> 11.01.1937 22:17 </t>
  </si>
  <si>
    <t>2428561.6164 </t>
  </si>
  <si>
    <t> 28.01.1937 02:47 </t>
  </si>
  <si>
    <t> -0.3386 </t>
  </si>
  <si>
    <t>2440897.5387 </t>
  </si>
  <si>
    <t> 07.11.1970 00:55 </t>
  </si>
  <si>
    <t> -0.2525 </t>
  </si>
  <si>
    <t>E </t>
  </si>
  <si>
    <t>?</t>
  </si>
  <si>
    <t> E.H.Olsen </t>
  </si>
  <si>
    <t>IBVS 533 </t>
  </si>
  <si>
    <t>2440911.0264 </t>
  </si>
  <si>
    <t> 20.11.1970 12:38 </t>
  </si>
  <si>
    <t> -0.2569 </t>
  </si>
  <si>
    <t> M.Kitamura </t>
  </si>
  <si>
    <t> BTOK 220 </t>
  </si>
  <si>
    <t>2440915.0722 </t>
  </si>
  <si>
    <t> 24.11.1970 13:43 </t>
  </si>
  <si>
    <t> -0.2587 </t>
  </si>
  <si>
    <t>2440924.5237 </t>
  </si>
  <si>
    <t> 04.12.1970 00:34 </t>
  </si>
  <si>
    <t> -0.2517 </t>
  </si>
  <si>
    <t>IBVS 1237 </t>
  </si>
  <si>
    <t>2441252.3810 </t>
  </si>
  <si>
    <t> 27.10.1971 21:08 </t>
  </si>
  <si>
    <t> -0.2527 </t>
  </si>
  <si>
    <t> T.S.Polushina </t>
  </si>
  <si>
    <t> PZ 20.473 </t>
  </si>
  <si>
    <t>2441666.6009 </t>
  </si>
  <si>
    <t> 15.12.1972 02:25 </t>
  </si>
  <si>
    <t> -0.2406 </t>
  </si>
  <si>
    <t> D.Chochol </t>
  </si>
  <si>
    <t> BAC 31.326 </t>
  </si>
  <si>
    <t>2442762.2083 </t>
  </si>
  <si>
    <t> 15.12.1975 16:59 </t>
  </si>
  <si>
    <t> -0.1925 </t>
  </si>
  <si>
    <t>2442775.7037 </t>
  </si>
  <si>
    <t> 29.12.1975 04:53 </t>
  </si>
  <si>
    <t> -0.1892 </t>
  </si>
  <si>
    <t>2443076.5917 </t>
  </si>
  <si>
    <t> 25.10.1976 02:12 </t>
  </si>
  <si>
    <t> -0.1753 </t>
  </si>
  <si>
    <t>2443134.6074 </t>
  </si>
  <si>
    <t> 22.12.1976 02:34 </t>
  </si>
  <si>
    <t> -0.1756 </t>
  </si>
  <si>
    <t>2446127.3300 </t>
  </si>
  <si>
    <t> 02.03.1985 19:55 </t>
  </si>
  <si>
    <t> -0.0030 </t>
  </si>
  <si>
    <t> S.Gorda </t>
  </si>
  <si>
    <t>IBVS 4839 </t>
  </si>
  <si>
    <t>2446150.2684 </t>
  </si>
  <si>
    <t> 25.03.1985 18:26 </t>
  </si>
  <si>
    <t> -0.0012 </t>
  </si>
  <si>
    <t>2446321.6156 </t>
  </si>
  <si>
    <t> 13.09.1985 02:46 </t>
  </si>
  <si>
    <t> -0.0038 </t>
  </si>
  <si>
    <t> P.Mayer </t>
  </si>
  <si>
    <t> BAC 38.61 </t>
  </si>
  <si>
    <t>2451227.3523 </t>
  </si>
  <si>
    <t> 17.02.1999 20:27 </t>
  </si>
  <si>
    <t> 0.0017 </t>
  </si>
  <si>
    <t>2451231.3966 </t>
  </si>
  <si>
    <t> 21.02.1999 21:31 </t>
  </si>
  <si>
    <t> -0.0016 </t>
  </si>
  <si>
    <t>2451463.4560 </t>
  </si>
  <si>
    <t> 11.10.1999 22:56 </t>
  </si>
  <si>
    <t> -0.0065 </t>
  </si>
  <si>
    <t>2451501.2366 </t>
  </si>
  <si>
    <t> 18.11.1999 17:40 </t>
  </si>
  <si>
    <t>2453298.3965 </t>
  </si>
  <si>
    <t> 19.10.2004 21:30 </t>
  </si>
  <si>
    <t> 0.0070 </t>
  </si>
  <si>
    <t>C </t>
  </si>
  <si>
    <t>R</t>
  </si>
  <si>
    <t> M.Petropoulou et al. </t>
  </si>
  <si>
    <t>IBVS 6153 </t>
  </si>
  <si>
    <t>2453325.3720 </t>
  </si>
  <si>
    <t> 15.11.2004 20:55 </t>
  </si>
  <si>
    <t> -0.0017 </t>
  </si>
  <si>
    <t>2454534.27515 </t>
  </si>
  <si>
    <t> 08.03.2008 18:36 </t>
  </si>
  <si>
    <t> 0.00838 </t>
  </si>
  <si>
    <t> P.Svoboda </t>
  </si>
  <si>
    <t>IBVS 6007 </t>
  </si>
  <si>
    <t>2454809.50648 </t>
  </si>
  <si>
    <t> 09.12.2008 00:09 </t>
  </si>
  <si>
    <t> 0.00067 </t>
  </si>
  <si>
    <t> R.Uhlar </t>
  </si>
  <si>
    <t>2454840.54681 </t>
  </si>
  <si>
    <t> 09.01.2009 01:07 </t>
  </si>
  <si>
    <t> 0.00915 </t>
  </si>
  <si>
    <t>2455141.41783 </t>
  </si>
  <si>
    <t> 05.11.2009 22:01 </t>
  </si>
  <si>
    <t> 0.00611 </t>
  </si>
  <si>
    <t>2455141.42664 </t>
  </si>
  <si>
    <t> 05.11.2009 22:14 </t>
  </si>
  <si>
    <t> 0.01492 </t>
  </si>
  <si>
    <t>2455257.45166 </t>
  </si>
  <si>
    <t> 01.03.2010 22:50 </t>
  </si>
  <si>
    <t> 0.00780 </t>
  </si>
  <si>
    <t>2455462.51935 </t>
  </si>
  <si>
    <t> 23.09.2010 00:27 </t>
  </si>
  <si>
    <t> -0.00458 </t>
  </si>
  <si>
    <t>2455593.40996 </t>
  </si>
  <si>
    <t> 31.01.2011 21:50 </t>
  </si>
  <si>
    <t> 0.01256 </t>
  </si>
  <si>
    <t>2455852.46557 </t>
  </si>
  <si>
    <t> 17.10.2011 23:10 </t>
  </si>
  <si>
    <t> 0.01966 </t>
  </si>
  <si>
    <t>2456204.61063 </t>
  </si>
  <si>
    <t> 04.10.2012 02:39 </t>
  </si>
  <si>
    <t> 0.02065 </t>
  </si>
  <si>
    <t>IBVS 6114 </t>
  </si>
  <si>
    <t>2456536.51531 </t>
  </si>
  <si>
    <t> 01.09.2013 00:22 </t>
  </si>
  <si>
    <t> 0.01942 </t>
  </si>
  <si>
    <t>2456563.46902 </t>
  </si>
  <si>
    <t> 27.09.2013 23:15 </t>
  </si>
  <si>
    <t> -0.01109 </t>
  </si>
  <si>
    <t>2456590.47196 </t>
  </si>
  <si>
    <t> 24.10.2013 23:19 </t>
  </si>
  <si>
    <t> 0.00763 </t>
  </si>
  <si>
    <t>2456602.61669 </t>
  </si>
  <si>
    <t> 06.11.2013 02:48 </t>
  </si>
  <si>
    <t> 0.00946 </t>
  </si>
  <si>
    <t>2456625.55333 </t>
  </si>
  <si>
    <t> 29.11.2013 01:16 </t>
  </si>
  <si>
    <t> 0.00951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</si>
</sst>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/>
    <xf numFmtId="0" fontId="10" fillId="0" borderId="4" xfId="0" applyFont="1" applyBorder="1" applyAlignment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4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9" fillId="0" borderId="0" xfId="0" quotePrefix="1" applyNumberFormat="1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SZ Cam - O-C Diagr.</a:t>
            </a:r>
          </a:p>
        </c:rich>
      </c:tx>
      <c:layout>
        <c:manualLayout>
          <c:xMode val="edge"/>
          <c:yMode val="edge"/>
          <c:x val="0.3388434090366803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23926380368099"/>
          <c:w val="0.770661934503662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-0.58184400000027381</c:v>
                </c:pt>
                <c:pt idx="1">
                  <c:v>-0.58316700000068522</c:v>
                </c:pt>
                <c:pt idx="2">
                  <c:v>-0.58230600000024424</c:v>
                </c:pt>
                <c:pt idx="3">
                  <c:v>-0.58883600000262959</c:v>
                </c:pt>
                <c:pt idx="4">
                  <c:v>-0.57952899999872898</c:v>
                </c:pt>
                <c:pt idx="5">
                  <c:v>-0.58668000000034226</c:v>
                </c:pt>
                <c:pt idx="6">
                  <c:v>-0.58456599999772152</c:v>
                </c:pt>
                <c:pt idx="7">
                  <c:v>-0.58657400000083726</c:v>
                </c:pt>
                <c:pt idx="8">
                  <c:v>-0.58493900000030408</c:v>
                </c:pt>
                <c:pt idx="9">
                  <c:v>-0.57881099999940488</c:v>
                </c:pt>
                <c:pt idx="10">
                  <c:v>-0.58168999999907101</c:v>
                </c:pt>
                <c:pt idx="11">
                  <c:v>-0.58264100000087637</c:v>
                </c:pt>
                <c:pt idx="12">
                  <c:v>-0.57940599999710685</c:v>
                </c:pt>
                <c:pt idx="13">
                  <c:v>-0.56513500000073691</c:v>
                </c:pt>
                <c:pt idx="14">
                  <c:v>-0.58808000000135507</c:v>
                </c:pt>
                <c:pt idx="15">
                  <c:v>-0.57982399999673362</c:v>
                </c:pt>
                <c:pt idx="16">
                  <c:v>-0.5735610000010638</c:v>
                </c:pt>
                <c:pt idx="17">
                  <c:v>-0.59295399999973597</c:v>
                </c:pt>
                <c:pt idx="18">
                  <c:v>-0.56012600000030943</c:v>
                </c:pt>
                <c:pt idx="19">
                  <c:v>-0.57318400000076508</c:v>
                </c:pt>
                <c:pt idx="20">
                  <c:v>-0.55952800000159186</c:v>
                </c:pt>
                <c:pt idx="21">
                  <c:v>-0.57372100000065984</c:v>
                </c:pt>
                <c:pt idx="22">
                  <c:v>-0.56277400000180933</c:v>
                </c:pt>
                <c:pt idx="23">
                  <c:v>-0.57892500000161817</c:v>
                </c:pt>
                <c:pt idx="24">
                  <c:v>-0.57511800000065705</c:v>
                </c:pt>
                <c:pt idx="25">
                  <c:v>-0.57563400000071852</c:v>
                </c:pt>
                <c:pt idx="26">
                  <c:v>-0.56214900000122725</c:v>
                </c:pt>
                <c:pt idx="27">
                  <c:v>-0.57022800000049756</c:v>
                </c:pt>
                <c:pt idx="28">
                  <c:v>-0.57492500000080327</c:v>
                </c:pt>
                <c:pt idx="29">
                  <c:v>-0.56561800000054063</c:v>
                </c:pt>
                <c:pt idx="30">
                  <c:v>-0.55799900000056368</c:v>
                </c:pt>
                <c:pt idx="31">
                  <c:v>-0.57087099999989732</c:v>
                </c:pt>
                <c:pt idx="32">
                  <c:v>-0.57195000000137952</c:v>
                </c:pt>
                <c:pt idx="33">
                  <c:v>-0.57414300000164076</c:v>
                </c:pt>
                <c:pt idx="34">
                  <c:v>-0.58622400000240305</c:v>
                </c:pt>
                <c:pt idx="35">
                  <c:v>-0.56371700000090641</c:v>
                </c:pt>
                <c:pt idx="36">
                  <c:v>-0.58300999999846681</c:v>
                </c:pt>
                <c:pt idx="38">
                  <c:v>-0.56964000000152737</c:v>
                </c:pt>
                <c:pt idx="39">
                  <c:v>-0.5819050000027346</c:v>
                </c:pt>
                <c:pt idx="40">
                  <c:v>-0.56483500000103959</c:v>
                </c:pt>
                <c:pt idx="41">
                  <c:v>-0.56702799999766285</c:v>
                </c:pt>
                <c:pt idx="42">
                  <c:v>-0.55902799999967101</c:v>
                </c:pt>
                <c:pt idx="43">
                  <c:v>-0.57552100000248174</c:v>
                </c:pt>
                <c:pt idx="44">
                  <c:v>-0.57651400000031572</c:v>
                </c:pt>
                <c:pt idx="45">
                  <c:v>-0.5699029999996128</c:v>
                </c:pt>
                <c:pt idx="46">
                  <c:v>-0.57089600000108476</c:v>
                </c:pt>
                <c:pt idx="47">
                  <c:v>-0.5688960000006773</c:v>
                </c:pt>
                <c:pt idx="48">
                  <c:v>-0.5676820000007865</c:v>
                </c:pt>
                <c:pt idx="49">
                  <c:v>-0.56650000000081491</c:v>
                </c:pt>
                <c:pt idx="50">
                  <c:v>-0.56483700000171666</c:v>
                </c:pt>
                <c:pt idx="51">
                  <c:v>-0.57166700000016135</c:v>
                </c:pt>
                <c:pt idx="52">
                  <c:v>-0.56846700000096462</c:v>
                </c:pt>
                <c:pt idx="53">
                  <c:v>-0.5623600000035367</c:v>
                </c:pt>
                <c:pt idx="54">
                  <c:v>-0.56485299999985727</c:v>
                </c:pt>
                <c:pt idx="55">
                  <c:v>-0.56275300000197603</c:v>
                </c:pt>
                <c:pt idx="56">
                  <c:v>-0.56544600000052014</c:v>
                </c:pt>
                <c:pt idx="57">
                  <c:v>-0.55826199999864912</c:v>
                </c:pt>
                <c:pt idx="58">
                  <c:v>-0.56155500000022585</c:v>
                </c:pt>
                <c:pt idx="59">
                  <c:v>-0.57414799999969546</c:v>
                </c:pt>
                <c:pt idx="60">
                  <c:v>-0.55978499999764608</c:v>
                </c:pt>
                <c:pt idx="61">
                  <c:v>-0.5622430000003078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AF-452C-8F41-47F7226905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6">
                    <c:v>0</c:v>
                  </c:pt>
                  <c:pt idx="77">
                    <c:v>6.9999999999999999E-4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1E-3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1E-3</c:v>
                  </c:pt>
                  <c:pt idx="84">
                    <c:v>5.9999999999999995E-4</c:v>
                  </c:pt>
                  <c:pt idx="85">
                    <c:v>4.0000000000000002E-4</c:v>
                  </c:pt>
                  <c:pt idx="86">
                    <c:v>2.3900000000000002E-3</c:v>
                  </c:pt>
                  <c:pt idx="87">
                    <c:v>4.3E-3</c:v>
                  </c:pt>
                  <c:pt idx="88">
                    <c:v>4.0999999999999999E-4</c:v>
                  </c:pt>
                  <c:pt idx="89">
                    <c:v>2.3000000000000001E-4</c:v>
                  </c:pt>
                  <c:pt idx="90">
                    <c:v>2.3500000000000001E-3</c:v>
                  </c:pt>
                  <c:pt idx="91">
                    <c:v>7.1000000000000002E-4</c:v>
                  </c:pt>
                  <c:pt idx="92">
                    <c:v>6.8999999999999997E-4</c:v>
                  </c:pt>
                  <c:pt idx="93">
                    <c:v>1.49E-3</c:v>
                  </c:pt>
                  <c:pt idx="94">
                    <c:v>1.6199999999999999E-3</c:v>
                  </c:pt>
                  <c:pt idx="95">
                    <c:v>1.09E-3</c:v>
                  </c:pt>
                  <c:pt idx="96">
                    <c:v>4.28E-3</c:v>
                  </c:pt>
                  <c:pt idx="97">
                    <c:v>1.24E-3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6">
                    <c:v>0</c:v>
                  </c:pt>
                  <c:pt idx="77">
                    <c:v>6.9999999999999999E-4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1E-3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1E-3</c:v>
                  </c:pt>
                  <c:pt idx="84">
                    <c:v>5.9999999999999995E-4</c:v>
                  </c:pt>
                  <c:pt idx="85">
                    <c:v>4.0000000000000002E-4</c:v>
                  </c:pt>
                  <c:pt idx="86">
                    <c:v>2.3900000000000002E-3</c:v>
                  </c:pt>
                  <c:pt idx="87">
                    <c:v>4.3E-3</c:v>
                  </c:pt>
                  <c:pt idx="88">
                    <c:v>4.0999999999999999E-4</c:v>
                  </c:pt>
                  <c:pt idx="89">
                    <c:v>2.3000000000000001E-4</c:v>
                  </c:pt>
                  <c:pt idx="90">
                    <c:v>2.3500000000000001E-3</c:v>
                  </c:pt>
                  <c:pt idx="91">
                    <c:v>7.1000000000000002E-4</c:v>
                  </c:pt>
                  <c:pt idx="92">
                    <c:v>6.8999999999999997E-4</c:v>
                  </c:pt>
                  <c:pt idx="93">
                    <c:v>1.49E-3</c:v>
                  </c:pt>
                  <c:pt idx="94">
                    <c:v>1.6199999999999999E-3</c:v>
                  </c:pt>
                  <c:pt idx="95">
                    <c:v>1.09E-3</c:v>
                  </c:pt>
                  <c:pt idx="96">
                    <c:v>4.28E-3</c:v>
                  </c:pt>
                  <c:pt idx="97">
                    <c:v>1.24E-3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67">
                  <c:v>-0.33992199999920558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AF-452C-8F41-47F7226905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Active!$D$21:$D$27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Active!$D$21:$D$27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7">
                  <c:v>-0.57180999999764026</c:v>
                </c:pt>
                <c:pt idx="62">
                  <c:v>-0.34424249999574386</c:v>
                </c:pt>
                <c:pt idx="63">
                  <c:v>-0.34354249999887543</c:v>
                </c:pt>
                <c:pt idx="64">
                  <c:v>-0.34780749999481486</c:v>
                </c:pt>
                <c:pt idx="65">
                  <c:v>-0.34959700000035809</c:v>
                </c:pt>
                <c:pt idx="66">
                  <c:v>-0.34247250000044005</c:v>
                </c:pt>
                <c:pt idx="68">
                  <c:v>-0.323347500001546</c:v>
                </c:pt>
                <c:pt idx="69">
                  <c:v>-0.5562595000010333</c:v>
                </c:pt>
                <c:pt idx="70">
                  <c:v>-0.26350549999915529</c:v>
                </c:pt>
                <c:pt idx="71">
                  <c:v>-0.26007050000043819</c:v>
                </c:pt>
                <c:pt idx="72">
                  <c:v>-0.24289000000135275</c:v>
                </c:pt>
                <c:pt idx="73">
                  <c:v>-0.24263950000022305</c:v>
                </c:pt>
                <c:pt idx="74">
                  <c:v>-3.7876499998674262E-2</c:v>
                </c:pt>
                <c:pt idx="75">
                  <c:v>-3.5816999996313825E-2</c:v>
                </c:pt>
                <c:pt idx="76">
                  <c:v>-3.6572500001057051E-2</c:v>
                </c:pt>
                <c:pt idx="77">
                  <c:v>2.1653499999956694E-2</c:v>
                </c:pt>
                <c:pt idx="78">
                  <c:v>1.8364000003202818E-2</c:v>
                </c:pt>
                <c:pt idx="79">
                  <c:v>1.5965999999025371E-2</c:v>
                </c:pt>
                <c:pt idx="80">
                  <c:v>1.9064000000071246E-2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AF-452C-8F41-47F7226905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81">
                  <c:v>4.9226000002818182E-2</c:v>
                </c:pt>
                <c:pt idx="82">
                  <c:v>4.0796000001137145E-2</c:v>
                </c:pt>
                <c:pt idx="83">
                  <c:v>6.3882000002195127E-2</c:v>
                </c:pt>
                <c:pt idx="84">
                  <c:v>5.9126000000105705E-2</c:v>
                </c:pt>
                <c:pt idx="85">
                  <c:v>6.7936500003270339E-2</c:v>
                </c:pt>
                <c:pt idx="86">
                  <c:v>6.8137000002025161E-2</c:v>
                </c:pt>
                <c:pt idx="87">
                  <c:v>7.6947000001382548E-2</c:v>
                </c:pt>
                <c:pt idx="88">
                  <c:v>7.1067999997467268E-2</c:v>
                </c:pt>
                <c:pt idx="89">
                  <c:v>6.0890000007930212E-2</c:v>
                </c:pt>
                <c:pt idx="90">
                  <c:v>7.9439499997533858E-2</c:v>
                </c:pt>
                <c:pt idx="91">
                  <c:v>8.9321500003279652E-2</c:v>
                </c:pt>
                <c:pt idx="92">
                  <c:v>9.4095000007655472E-2</c:v>
                </c:pt>
                <c:pt idx="93">
                  <c:v>9.6436000007088296E-2</c:v>
                </c:pt>
                <c:pt idx="94">
                  <c:v>6.6215999999258202E-2</c:v>
                </c:pt>
                <c:pt idx="95">
                  <c:v>8.522600000287639E-2</c:v>
                </c:pt>
                <c:pt idx="96">
                  <c:v>8.7187500001164153E-2</c:v>
                </c:pt>
                <c:pt idx="97">
                  <c:v>8.7487000004330184E-2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AF-452C-8F41-47F7226905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AF-452C-8F41-47F7226905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AF-452C-8F41-47F7226905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AF-452C-8F41-47F7226905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-0.28140742296109539</c:v>
                </c:pt>
                <c:pt idx="1">
                  <c:v>-0.28104689076407757</c:v>
                </c:pt>
                <c:pt idx="2">
                  <c:v>-0.28029305071576766</c:v>
                </c:pt>
                <c:pt idx="3">
                  <c:v>-0.27996529417302418</c:v>
                </c:pt>
                <c:pt idx="4">
                  <c:v>-0.27993251851874984</c:v>
                </c:pt>
                <c:pt idx="5">
                  <c:v>-0.27970308893882939</c:v>
                </c:pt>
                <c:pt idx="6">
                  <c:v>-0.27963753763028071</c:v>
                </c:pt>
                <c:pt idx="7">
                  <c:v>-0.27780210099091734</c:v>
                </c:pt>
                <c:pt idx="8">
                  <c:v>-0.27763822271954564</c:v>
                </c:pt>
                <c:pt idx="9">
                  <c:v>-0.27750712010244827</c:v>
                </c:pt>
                <c:pt idx="10">
                  <c:v>-0.27740879313962519</c:v>
                </c:pt>
                <c:pt idx="11">
                  <c:v>-0.27717936355970479</c:v>
                </c:pt>
                <c:pt idx="12">
                  <c:v>-0.27701548528833309</c:v>
                </c:pt>
                <c:pt idx="13">
                  <c:v>-0.27527837561179275</c:v>
                </c:pt>
                <c:pt idx="14">
                  <c:v>-0.27314795808396025</c:v>
                </c:pt>
                <c:pt idx="15">
                  <c:v>-0.27288575284976552</c:v>
                </c:pt>
                <c:pt idx="16">
                  <c:v>-0.27259077196129639</c:v>
                </c:pt>
                <c:pt idx="17">
                  <c:v>-0.27255799630702204</c:v>
                </c:pt>
                <c:pt idx="18">
                  <c:v>-0.27242689368992468</c:v>
                </c:pt>
                <c:pt idx="19">
                  <c:v>-0.27223023976427857</c:v>
                </c:pt>
                <c:pt idx="20">
                  <c:v>-0.27196803453008384</c:v>
                </c:pt>
                <c:pt idx="21">
                  <c:v>-0.27193525887580949</c:v>
                </c:pt>
                <c:pt idx="22">
                  <c:v>-0.2712469701360482</c:v>
                </c:pt>
                <c:pt idx="23">
                  <c:v>-0.27101754055612781</c:v>
                </c:pt>
                <c:pt idx="24">
                  <c:v>-0.27098476490185347</c:v>
                </c:pt>
                <c:pt idx="25">
                  <c:v>-0.27059145705056131</c:v>
                </c:pt>
                <c:pt idx="26">
                  <c:v>-0.26878879606547229</c:v>
                </c:pt>
                <c:pt idx="27">
                  <c:v>-0.26869046910264927</c:v>
                </c:pt>
                <c:pt idx="28">
                  <c:v>-0.26773997512869324</c:v>
                </c:pt>
                <c:pt idx="29">
                  <c:v>-0.2677071994744189</c:v>
                </c:pt>
                <c:pt idx="30">
                  <c:v>-0.26715001335175503</c:v>
                </c:pt>
                <c:pt idx="31">
                  <c:v>-0.26701891073465761</c:v>
                </c:pt>
                <c:pt idx="32">
                  <c:v>-0.26692058377183459</c:v>
                </c:pt>
                <c:pt idx="33">
                  <c:v>-0.26688780811756024</c:v>
                </c:pt>
                <c:pt idx="34">
                  <c:v>-0.26633062199489638</c:v>
                </c:pt>
                <c:pt idx="35">
                  <c:v>-0.26629784634062204</c:v>
                </c:pt>
                <c:pt idx="36">
                  <c:v>-0.26626507068634769</c:v>
                </c:pt>
                <c:pt idx="37">
                  <c:v>-0.26626507068634769</c:v>
                </c:pt>
                <c:pt idx="38">
                  <c:v>-0.26265974871616965</c:v>
                </c:pt>
                <c:pt idx="39">
                  <c:v>-0.26249587044479794</c:v>
                </c:pt>
                <c:pt idx="40">
                  <c:v>-0.26216811390205447</c:v>
                </c:pt>
                <c:pt idx="41">
                  <c:v>-0.26213533824778013</c:v>
                </c:pt>
                <c:pt idx="42">
                  <c:v>-0.26213533824778013</c:v>
                </c:pt>
                <c:pt idx="43">
                  <c:v>-0.26210256259350578</c:v>
                </c:pt>
                <c:pt idx="44">
                  <c:v>-0.26206978693923144</c:v>
                </c:pt>
                <c:pt idx="45">
                  <c:v>-0.25967716417720421</c:v>
                </c:pt>
                <c:pt idx="46">
                  <c:v>-0.25964438852292981</c:v>
                </c:pt>
                <c:pt idx="47">
                  <c:v>-0.25964438852292981</c:v>
                </c:pt>
                <c:pt idx="48">
                  <c:v>-0.25957883721438113</c:v>
                </c:pt>
                <c:pt idx="49">
                  <c:v>-0.25872667020324819</c:v>
                </c:pt>
                <c:pt idx="50">
                  <c:v>-0.25843168931477906</c:v>
                </c:pt>
                <c:pt idx="51">
                  <c:v>-0.25810393277203558</c:v>
                </c:pt>
                <c:pt idx="52">
                  <c:v>-0.25810393277203558</c:v>
                </c:pt>
                <c:pt idx="53">
                  <c:v>-0.25807115711776124</c:v>
                </c:pt>
                <c:pt idx="54">
                  <c:v>-0.2580383814634869</c:v>
                </c:pt>
                <c:pt idx="55">
                  <c:v>-0.2580383814634869</c:v>
                </c:pt>
                <c:pt idx="56">
                  <c:v>-0.25800560580921256</c:v>
                </c:pt>
                <c:pt idx="57">
                  <c:v>-0.2576122979579204</c:v>
                </c:pt>
                <c:pt idx="58">
                  <c:v>-0.25757952230364606</c:v>
                </c:pt>
                <c:pt idx="59">
                  <c:v>-0.25754674664937172</c:v>
                </c:pt>
                <c:pt idx="60">
                  <c:v>-0.25397420033346807</c:v>
                </c:pt>
                <c:pt idx="61">
                  <c:v>-0.25377754640782196</c:v>
                </c:pt>
                <c:pt idx="62">
                  <c:v>-0.1039436428926506</c:v>
                </c:pt>
                <c:pt idx="63">
                  <c:v>-0.1039436428926506</c:v>
                </c:pt>
                <c:pt idx="64">
                  <c:v>-0.10377976462127886</c:v>
                </c:pt>
                <c:pt idx="65">
                  <c:v>-0.10373060113986735</c:v>
                </c:pt>
                <c:pt idx="66">
                  <c:v>-0.10361588634990714</c:v>
                </c:pt>
                <c:pt idx="67">
                  <c:v>-9.9633644355574133E-2</c:v>
                </c:pt>
                <c:pt idx="68">
                  <c:v>-9.4602581424462068E-2</c:v>
                </c:pt>
                <c:pt idx="70">
                  <c:v>-8.1295665789077709E-2</c:v>
                </c:pt>
                <c:pt idx="71">
                  <c:v>-8.1131787517705972E-2</c:v>
                </c:pt>
                <c:pt idx="72">
                  <c:v>-7.747730206611643E-2</c:v>
                </c:pt>
                <c:pt idx="73">
                  <c:v>-7.6772625499217997E-2</c:v>
                </c:pt>
                <c:pt idx="74">
                  <c:v>-4.0424424908968616E-2</c:v>
                </c:pt>
                <c:pt idx="75">
                  <c:v>-4.0145831847636676E-2</c:v>
                </c:pt>
                <c:pt idx="76">
                  <c:v>-3.8064577801215721E-2</c:v>
                </c:pt>
                <c:pt idx="77">
                  <c:v>2.1521561669544765E-2</c:v>
                </c:pt>
                <c:pt idx="78">
                  <c:v>2.1570725150956285E-2</c:v>
                </c:pt>
                <c:pt idx="79">
                  <c:v>2.4389431418550017E-2</c:v>
                </c:pt>
                <c:pt idx="80">
                  <c:v>2.4848290578390855E-2</c:v>
                </c:pt>
                <c:pt idx="81">
                  <c:v>4.6676876325105095E-2</c:v>
                </c:pt>
                <c:pt idx="82">
                  <c:v>4.7004632867848554E-2</c:v>
                </c:pt>
                <c:pt idx="83">
                  <c:v>6.1688125982755429E-2</c:v>
                </c:pt>
                <c:pt idx="84">
                  <c:v>6.5031242718738683E-2</c:v>
                </c:pt>
                <c:pt idx="85">
                  <c:v>6.5408162742893669E-2</c:v>
                </c:pt>
                <c:pt idx="86">
                  <c:v>6.9062648194483212E-2</c:v>
                </c:pt>
                <c:pt idx="87">
                  <c:v>6.9062648194483212E-2</c:v>
                </c:pt>
                <c:pt idx="88">
                  <c:v>7.0472001328280076E-2</c:v>
                </c:pt>
                <c:pt idx="89">
                  <c:v>7.2962951053130345E-2</c:v>
                </c:pt>
                <c:pt idx="90">
                  <c:v>7.4552570285436118E-2</c:v>
                </c:pt>
                <c:pt idx="91">
                  <c:v>7.7699033095773307E-2</c:v>
                </c:pt>
                <c:pt idx="92">
                  <c:v>8.1976255978575413E-2</c:v>
                </c:pt>
                <c:pt idx="93">
                  <c:v>8.6007661454319942E-2</c:v>
                </c:pt>
                <c:pt idx="94">
                  <c:v>8.6335417997063402E-2</c:v>
                </c:pt>
                <c:pt idx="95">
                  <c:v>8.6663174539806848E-2</c:v>
                </c:pt>
                <c:pt idx="96">
                  <c:v>8.6810664984041414E-2</c:v>
                </c:pt>
                <c:pt idx="97">
                  <c:v>8.7089258045373347E-2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AF-452C-8F41-47F722690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555848"/>
        <c:axId val="1"/>
      </c:scatterChart>
      <c:valAx>
        <c:axId val="406555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293594499034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555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190104336131537"/>
          <c:y val="0.92024539877300615"/>
          <c:w val="0.8636372312965011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SZ Cam - O-C Diagr.</a:t>
            </a:r>
          </a:p>
        </c:rich>
      </c:tx>
      <c:layout>
        <c:manualLayout>
          <c:xMode val="edge"/>
          <c:yMode val="edge"/>
          <c:x val="0.3562152133580704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9944341372913"/>
          <c:y val="0.14678942920199375"/>
          <c:w val="0.7866419294990723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-0.58184400000027381</c:v>
                </c:pt>
                <c:pt idx="1">
                  <c:v>-0.58316700000068522</c:v>
                </c:pt>
                <c:pt idx="2">
                  <c:v>-0.58230600000024424</c:v>
                </c:pt>
                <c:pt idx="3">
                  <c:v>-0.58883600000262959</c:v>
                </c:pt>
                <c:pt idx="4">
                  <c:v>-0.57952899999872898</c:v>
                </c:pt>
                <c:pt idx="5">
                  <c:v>-0.58668000000034226</c:v>
                </c:pt>
                <c:pt idx="6">
                  <c:v>-0.58456599999772152</c:v>
                </c:pt>
                <c:pt idx="7">
                  <c:v>-0.58657400000083726</c:v>
                </c:pt>
                <c:pt idx="8">
                  <c:v>-0.58493900000030408</c:v>
                </c:pt>
                <c:pt idx="9">
                  <c:v>-0.57881099999940488</c:v>
                </c:pt>
                <c:pt idx="10">
                  <c:v>-0.58168999999907101</c:v>
                </c:pt>
                <c:pt idx="11">
                  <c:v>-0.58264100000087637</c:v>
                </c:pt>
                <c:pt idx="12">
                  <c:v>-0.57940599999710685</c:v>
                </c:pt>
                <c:pt idx="13">
                  <c:v>-0.56513500000073691</c:v>
                </c:pt>
                <c:pt idx="14">
                  <c:v>-0.58808000000135507</c:v>
                </c:pt>
                <c:pt idx="15">
                  <c:v>-0.57982399999673362</c:v>
                </c:pt>
                <c:pt idx="16">
                  <c:v>-0.5735610000010638</c:v>
                </c:pt>
                <c:pt idx="17">
                  <c:v>-0.59295399999973597</c:v>
                </c:pt>
                <c:pt idx="18">
                  <c:v>-0.56012600000030943</c:v>
                </c:pt>
                <c:pt idx="19">
                  <c:v>-0.57318400000076508</c:v>
                </c:pt>
                <c:pt idx="20">
                  <c:v>-0.55952800000159186</c:v>
                </c:pt>
                <c:pt idx="21">
                  <c:v>-0.57372100000065984</c:v>
                </c:pt>
                <c:pt idx="22">
                  <c:v>-0.56277400000180933</c:v>
                </c:pt>
                <c:pt idx="23">
                  <c:v>-0.57892500000161817</c:v>
                </c:pt>
                <c:pt idx="24">
                  <c:v>-0.57511800000065705</c:v>
                </c:pt>
                <c:pt idx="25">
                  <c:v>-0.57563400000071852</c:v>
                </c:pt>
                <c:pt idx="26">
                  <c:v>-0.56214900000122725</c:v>
                </c:pt>
                <c:pt idx="27">
                  <c:v>-0.57022800000049756</c:v>
                </c:pt>
                <c:pt idx="28">
                  <c:v>-0.57492500000080327</c:v>
                </c:pt>
                <c:pt idx="29">
                  <c:v>-0.56561800000054063</c:v>
                </c:pt>
                <c:pt idx="30">
                  <c:v>-0.55799900000056368</c:v>
                </c:pt>
                <c:pt idx="31">
                  <c:v>-0.57087099999989732</c:v>
                </c:pt>
                <c:pt idx="32">
                  <c:v>-0.57195000000137952</c:v>
                </c:pt>
                <c:pt idx="33">
                  <c:v>-0.57414300000164076</c:v>
                </c:pt>
                <c:pt idx="34">
                  <c:v>-0.58622400000240305</c:v>
                </c:pt>
                <c:pt idx="35">
                  <c:v>-0.56371700000090641</c:v>
                </c:pt>
                <c:pt idx="36">
                  <c:v>-0.58300999999846681</c:v>
                </c:pt>
                <c:pt idx="38">
                  <c:v>-0.56964000000152737</c:v>
                </c:pt>
                <c:pt idx="39">
                  <c:v>-0.5819050000027346</c:v>
                </c:pt>
                <c:pt idx="40">
                  <c:v>-0.56483500000103959</c:v>
                </c:pt>
                <c:pt idx="41">
                  <c:v>-0.56702799999766285</c:v>
                </c:pt>
                <c:pt idx="42">
                  <c:v>-0.55902799999967101</c:v>
                </c:pt>
                <c:pt idx="43">
                  <c:v>-0.57552100000248174</c:v>
                </c:pt>
                <c:pt idx="44">
                  <c:v>-0.57651400000031572</c:v>
                </c:pt>
                <c:pt idx="45">
                  <c:v>-0.5699029999996128</c:v>
                </c:pt>
                <c:pt idx="46">
                  <c:v>-0.57089600000108476</c:v>
                </c:pt>
                <c:pt idx="47">
                  <c:v>-0.5688960000006773</c:v>
                </c:pt>
                <c:pt idx="48">
                  <c:v>-0.5676820000007865</c:v>
                </c:pt>
                <c:pt idx="49">
                  <c:v>-0.56650000000081491</c:v>
                </c:pt>
                <c:pt idx="50">
                  <c:v>-0.56483700000171666</c:v>
                </c:pt>
                <c:pt idx="51">
                  <c:v>-0.57166700000016135</c:v>
                </c:pt>
                <c:pt idx="52">
                  <c:v>-0.56846700000096462</c:v>
                </c:pt>
                <c:pt idx="53">
                  <c:v>-0.5623600000035367</c:v>
                </c:pt>
                <c:pt idx="54">
                  <c:v>-0.56485299999985727</c:v>
                </c:pt>
                <c:pt idx="55">
                  <c:v>-0.56275300000197603</c:v>
                </c:pt>
                <c:pt idx="56">
                  <c:v>-0.56544600000052014</c:v>
                </c:pt>
                <c:pt idx="57">
                  <c:v>-0.55826199999864912</c:v>
                </c:pt>
                <c:pt idx="58">
                  <c:v>-0.56155500000022585</c:v>
                </c:pt>
                <c:pt idx="59">
                  <c:v>-0.57414799999969546</c:v>
                </c:pt>
                <c:pt idx="60">
                  <c:v>-0.55978499999764608</c:v>
                </c:pt>
                <c:pt idx="61">
                  <c:v>-0.5622430000003078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7D-4BE3-8317-A5598B3C37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6">
                    <c:v>0</c:v>
                  </c:pt>
                  <c:pt idx="77">
                    <c:v>6.9999999999999999E-4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1E-3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1E-3</c:v>
                  </c:pt>
                  <c:pt idx="84">
                    <c:v>5.9999999999999995E-4</c:v>
                  </c:pt>
                  <c:pt idx="85">
                    <c:v>4.0000000000000002E-4</c:v>
                  </c:pt>
                  <c:pt idx="86">
                    <c:v>2.3900000000000002E-3</c:v>
                  </c:pt>
                  <c:pt idx="87">
                    <c:v>4.3E-3</c:v>
                  </c:pt>
                  <c:pt idx="88">
                    <c:v>4.0999999999999999E-4</c:v>
                  </c:pt>
                  <c:pt idx="89">
                    <c:v>2.3000000000000001E-4</c:v>
                  </c:pt>
                  <c:pt idx="90">
                    <c:v>2.3500000000000001E-3</c:v>
                  </c:pt>
                  <c:pt idx="91">
                    <c:v>7.1000000000000002E-4</c:v>
                  </c:pt>
                  <c:pt idx="92">
                    <c:v>6.8999999999999997E-4</c:v>
                  </c:pt>
                  <c:pt idx="93">
                    <c:v>1.49E-3</c:v>
                  </c:pt>
                  <c:pt idx="94">
                    <c:v>1.6199999999999999E-3</c:v>
                  </c:pt>
                  <c:pt idx="95">
                    <c:v>1.09E-3</c:v>
                  </c:pt>
                  <c:pt idx="96">
                    <c:v>4.28E-3</c:v>
                  </c:pt>
                  <c:pt idx="97">
                    <c:v>1.24E-3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6">
                    <c:v>0</c:v>
                  </c:pt>
                  <c:pt idx="77">
                    <c:v>6.9999999999999999E-4</c:v>
                  </c:pt>
                  <c:pt idx="78">
                    <c:v>1E-3</c:v>
                  </c:pt>
                  <c:pt idx="79">
                    <c:v>8.9999999999999998E-4</c:v>
                  </c:pt>
                  <c:pt idx="80">
                    <c:v>1E-3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1E-3</c:v>
                  </c:pt>
                  <c:pt idx="84">
                    <c:v>5.9999999999999995E-4</c:v>
                  </c:pt>
                  <c:pt idx="85">
                    <c:v>4.0000000000000002E-4</c:v>
                  </c:pt>
                  <c:pt idx="86">
                    <c:v>2.3900000000000002E-3</c:v>
                  </c:pt>
                  <c:pt idx="87">
                    <c:v>4.3E-3</c:v>
                  </c:pt>
                  <c:pt idx="88">
                    <c:v>4.0999999999999999E-4</c:v>
                  </c:pt>
                  <c:pt idx="89">
                    <c:v>2.3000000000000001E-4</c:v>
                  </c:pt>
                  <c:pt idx="90">
                    <c:v>2.3500000000000001E-3</c:v>
                  </c:pt>
                  <c:pt idx="91">
                    <c:v>7.1000000000000002E-4</c:v>
                  </c:pt>
                  <c:pt idx="92">
                    <c:v>6.8999999999999997E-4</c:v>
                  </c:pt>
                  <c:pt idx="93">
                    <c:v>1.49E-3</c:v>
                  </c:pt>
                  <c:pt idx="94">
                    <c:v>1.6199999999999999E-3</c:v>
                  </c:pt>
                  <c:pt idx="95">
                    <c:v>1.09E-3</c:v>
                  </c:pt>
                  <c:pt idx="96">
                    <c:v>4.28E-3</c:v>
                  </c:pt>
                  <c:pt idx="97">
                    <c:v>1.24E-3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67">
                  <c:v>-0.33992199999920558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7D-4BE3-8317-A5598B3C37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Active!$D$21:$D$27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Active!$D$21:$D$27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7">
                  <c:v>-0.57180999999764026</c:v>
                </c:pt>
                <c:pt idx="62">
                  <c:v>-0.34424249999574386</c:v>
                </c:pt>
                <c:pt idx="63">
                  <c:v>-0.34354249999887543</c:v>
                </c:pt>
                <c:pt idx="64">
                  <c:v>-0.34780749999481486</c:v>
                </c:pt>
                <c:pt idx="65">
                  <c:v>-0.34959700000035809</c:v>
                </c:pt>
                <c:pt idx="66">
                  <c:v>-0.34247250000044005</c:v>
                </c:pt>
                <c:pt idx="68">
                  <c:v>-0.323347500001546</c:v>
                </c:pt>
                <c:pt idx="69">
                  <c:v>-0.5562595000010333</c:v>
                </c:pt>
                <c:pt idx="70">
                  <c:v>-0.26350549999915529</c:v>
                </c:pt>
                <c:pt idx="71">
                  <c:v>-0.26007050000043819</c:v>
                </c:pt>
                <c:pt idx="72">
                  <c:v>-0.24289000000135275</c:v>
                </c:pt>
                <c:pt idx="73">
                  <c:v>-0.24263950000022305</c:v>
                </c:pt>
                <c:pt idx="74">
                  <c:v>-3.7876499998674262E-2</c:v>
                </c:pt>
                <c:pt idx="75">
                  <c:v>-3.5816999996313825E-2</c:v>
                </c:pt>
                <c:pt idx="76">
                  <c:v>-3.6572500001057051E-2</c:v>
                </c:pt>
                <c:pt idx="77">
                  <c:v>2.1653499999956694E-2</c:v>
                </c:pt>
                <c:pt idx="78">
                  <c:v>1.8364000003202818E-2</c:v>
                </c:pt>
                <c:pt idx="79">
                  <c:v>1.5965999999025371E-2</c:v>
                </c:pt>
                <c:pt idx="80">
                  <c:v>1.9064000000071246E-2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7D-4BE3-8317-A5598B3C37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81">
                  <c:v>4.9226000002818182E-2</c:v>
                </c:pt>
                <c:pt idx="82">
                  <c:v>4.0796000001137145E-2</c:v>
                </c:pt>
                <c:pt idx="83">
                  <c:v>6.3882000002195127E-2</c:v>
                </c:pt>
                <c:pt idx="84">
                  <c:v>5.9126000000105705E-2</c:v>
                </c:pt>
                <c:pt idx="85">
                  <c:v>6.7936500003270339E-2</c:v>
                </c:pt>
                <c:pt idx="86">
                  <c:v>6.8137000002025161E-2</c:v>
                </c:pt>
                <c:pt idx="87">
                  <c:v>7.6947000001382548E-2</c:v>
                </c:pt>
                <c:pt idx="88">
                  <c:v>7.1067999997467268E-2</c:v>
                </c:pt>
                <c:pt idx="89">
                  <c:v>6.0890000007930212E-2</c:v>
                </c:pt>
                <c:pt idx="90">
                  <c:v>7.9439499997533858E-2</c:v>
                </c:pt>
                <c:pt idx="91">
                  <c:v>8.9321500003279652E-2</c:v>
                </c:pt>
                <c:pt idx="92">
                  <c:v>9.4095000007655472E-2</c:v>
                </c:pt>
                <c:pt idx="93">
                  <c:v>9.6436000007088296E-2</c:v>
                </c:pt>
                <c:pt idx="94">
                  <c:v>6.6215999999258202E-2</c:v>
                </c:pt>
                <c:pt idx="95">
                  <c:v>8.522600000287639E-2</c:v>
                </c:pt>
                <c:pt idx="96">
                  <c:v>8.7187500001164153E-2</c:v>
                </c:pt>
                <c:pt idx="97">
                  <c:v>8.7487000004330184E-2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7D-4BE3-8317-A5598B3C37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7D-4BE3-8317-A5598B3C37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7D-4BE3-8317-A5598B3C37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7D-4BE3-8317-A5598B3C37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-8392</c:v>
                </c:pt>
                <c:pt idx="1">
                  <c:v>-8381</c:v>
                </c:pt>
                <c:pt idx="2">
                  <c:v>-8358</c:v>
                </c:pt>
                <c:pt idx="3">
                  <c:v>-8348</c:v>
                </c:pt>
                <c:pt idx="4">
                  <c:v>-8347</c:v>
                </c:pt>
                <c:pt idx="5">
                  <c:v>-8340</c:v>
                </c:pt>
                <c:pt idx="6">
                  <c:v>-8338</c:v>
                </c:pt>
                <c:pt idx="7">
                  <c:v>-8282</c:v>
                </c:pt>
                <c:pt idx="8">
                  <c:v>-8277</c:v>
                </c:pt>
                <c:pt idx="9">
                  <c:v>-8273</c:v>
                </c:pt>
                <c:pt idx="10">
                  <c:v>-8270</c:v>
                </c:pt>
                <c:pt idx="11">
                  <c:v>-8263</c:v>
                </c:pt>
                <c:pt idx="12">
                  <c:v>-8258</c:v>
                </c:pt>
                <c:pt idx="13">
                  <c:v>-8205</c:v>
                </c:pt>
                <c:pt idx="14">
                  <c:v>-8140</c:v>
                </c:pt>
                <c:pt idx="15">
                  <c:v>-8132</c:v>
                </c:pt>
                <c:pt idx="16">
                  <c:v>-8123</c:v>
                </c:pt>
                <c:pt idx="17">
                  <c:v>-8122</c:v>
                </c:pt>
                <c:pt idx="18">
                  <c:v>-8118</c:v>
                </c:pt>
                <c:pt idx="19">
                  <c:v>-8112</c:v>
                </c:pt>
                <c:pt idx="20">
                  <c:v>-8104</c:v>
                </c:pt>
                <c:pt idx="21">
                  <c:v>-8103</c:v>
                </c:pt>
                <c:pt idx="22">
                  <c:v>-8082</c:v>
                </c:pt>
                <c:pt idx="23">
                  <c:v>-8075</c:v>
                </c:pt>
                <c:pt idx="24">
                  <c:v>-8074</c:v>
                </c:pt>
                <c:pt idx="25">
                  <c:v>-8062</c:v>
                </c:pt>
                <c:pt idx="26">
                  <c:v>-8007</c:v>
                </c:pt>
                <c:pt idx="27">
                  <c:v>-8004</c:v>
                </c:pt>
                <c:pt idx="28">
                  <c:v>-7975</c:v>
                </c:pt>
                <c:pt idx="29">
                  <c:v>-7974</c:v>
                </c:pt>
                <c:pt idx="30">
                  <c:v>-7957</c:v>
                </c:pt>
                <c:pt idx="31">
                  <c:v>-7953</c:v>
                </c:pt>
                <c:pt idx="32">
                  <c:v>-7950</c:v>
                </c:pt>
                <c:pt idx="33">
                  <c:v>-7949</c:v>
                </c:pt>
                <c:pt idx="34">
                  <c:v>-7932</c:v>
                </c:pt>
                <c:pt idx="35">
                  <c:v>-7931</c:v>
                </c:pt>
                <c:pt idx="36">
                  <c:v>-7930</c:v>
                </c:pt>
                <c:pt idx="37">
                  <c:v>-7930</c:v>
                </c:pt>
                <c:pt idx="38">
                  <c:v>-7820</c:v>
                </c:pt>
                <c:pt idx="39">
                  <c:v>-7815</c:v>
                </c:pt>
                <c:pt idx="40">
                  <c:v>-7805</c:v>
                </c:pt>
                <c:pt idx="41">
                  <c:v>-7804</c:v>
                </c:pt>
                <c:pt idx="42">
                  <c:v>-7804</c:v>
                </c:pt>
                <c:pt idx="43">
                  <c:v>-7803</c:v>
                </c:pt>
                <c:pt idx="44">
                  <c:v>-7802</c:v>
                </c:pt>
                <c:pt idx="45">
                  <c:v>-7729</c:v>
                </c:pt>
                <c:pt idx="46">
                  <c:v>-7728</c:v>
                </c:pt>
                <c:pt idx="47">
                  <c:v>-7728</c:v>
                </c:pt>
                <c:pt idx="48">
                  <c:v>-7726</c:v>
                </c:pt>
                <c:pt idx="49">
                  <c:v>-7700</c:v>
                </c:pt>
                <c:pt idx="50">
                  <c:v>-7691</c:v>
                </c:pt>
                <c:pt idx="51">
                  <c:v>-7681</c:v>
                </c:pt>
                <c:pt idx="52">
                  <c:v>-7681</c:v>
                </c:pt>
                <c:pt idx="53">
                  <c:v>-7680</c:v>
                </c:pt>
                <c:pt idx="54">
                  <c:v>-7679</c:v>
                </c:pt>
                <c:pt idx="55">
                  <c:v>-7679</c:v>
                </c:pt>
                <c:pt idx="56">
                  <c:v>-7678</c:v>
                </c:pt>
                <c:pt idx="57">
                  <c:v>-7666</c:v>
                </c:pt>
                <c:pt idx="58">
                  <c:v>-7665</c:v>
                </c:pt>
                <c:pt idx="59">
                  <c:v>-7664</c:v>
                </c:pt>
                <c:pt idx="60">
                  <c:v>-7555</c:v>
                </c:pt>
                <c:pt idx="61">
                  <c:v>-7549</c:v>
                </c:pt>
                <c:pt idx="62">
                  <c:v>-2977.5</c:v>
                </c:pt>
                <c:pt idx="63">
                  <c:v>-2977.5</c:v>
                </c:pt>
                <c:pt idx="64">
                  <c:v>-2972.5</c:v>
                </c:pt>
                <c:pt idx="65">
                  <c:v>-2971</c:v>
                </c:pt>
                <c:pt idx="66">
                  <c:v>-2967.5</c:v>
                </c:pt>
                <c:pt idx="67">
                  <c:v>-2846</c:v>
                </c:pt>
                <c:pt idx="68">
                  <c:v>-2692.5</c:v>
                </c:pt>
                <c:pt idx="69">
                  <c:v>-2348.5</c:v>
                </c:pt>
                <c:pt idx="70">
                  <c:v>-2286.5</c:v>
                </c:pt>
                <c:pt idx="71">
                  <c:v>-2281.5</c:v>
                </c:pt>
                <c:pt idx="72">
                  <c:v>-2170</c:v>
                </c:pt>
                <c:pt idx="73">
                  <c:v>-2148.5</c:v>
                </c:pt>
                <c:pt idx="74">
                  <c:v>-1039.5</c:v>
                </c:pt>
                <c:pt idx="75">
                  <c:v>-1031</c:v>
                </c:pt>
                <c:pt idx="76">
                  <c:v>-967.5</c:v>
                </c:pt>
                <c:pt idx="77">
                  <c:v>850.5</c:v>
                </c:pt>
                <c:pt idx="78">
                  <c:v>852</c:v>
                </c:pt>
                <c:pt idx="79">
                  <c:v>938</c:v>
                </c:pt>
                <c:pt idx="80">
                  <c:v>952</c:v>
                </c:pt>
                <c:pt idx="81">
                  <c:v>1618</c:v>
                </c:pt>
                <c:pt idx="82">
                  <c:v>1628</c:v>
                </c:pt>
                <c:pt idx="83">
                  <c:v>2076</c:v>
                </c:pt>
                <c:pt idx="84">
                  <c:v>2178</c:v>
                </c:pt>
                <c:pt idx="85">
                  <c:v>2189.5</c:v>
                </c:pt>
                <c:pt idx="86">
                  <c:v>2301</c:v>
                </c:pt>
                <c:pt idx="87">
                  <c:v>2301</c:v>
                </c:pt>
                <c:pt idx="88">
                  <c:v>2344</c:v>
                </c:pt>
                <c:pt idx="89">
                  <c:v>2420</c:v>
                </c:pt>
                <c:pt idx="90">
                  <c:v>2468.5</c:v>
                </c:pt>
                <c:pt idx="91">
                  <c:v>2564.5</c:v>
                </c:pt>
                <c:pt idx="92">
                  <c:v>2695</c:v>
                </c:pt>
                <c:pt idx="93">
                  <c:v>2818</c:v>
                </c:pt>
                <c:pt idx="94">
                  <c:v>2828</c:v>
                </c:pt>
                <c:pt idx="95">
                  <c:v>2838</c:v>
                </c:pt>
                <c:pt idx="96">
                  <c:v>2842.5</c:v>
                </c:pt>
                <c:pt idx="97">
                  <c:v>2851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-0.28140742296109539</c:v>
                </c:pt>
                <c:pt idx="1">
                  <c:v>-0.28104689076407757</c:v>
                </c:pt>
                <c:pt idx="2">
                  <c:v>-0.28029305071576766</c:v>
                </c:pt>
                <c:pt idx="3">
                  <c:v>-0.27996529417302418</c:v>
                </c:pt>
                <c:pt idx="4">
                  <c:v>-0.27993251851874984</c:v>
                </c:pt>
                <c:pt idx="5">
                  <c:v>-0.27970308893882939</c:v>
                </c:pt>
                <c:pt idx="6">
                  <c:v>-0.27963753763028071</c:v>
                </c:pt>
                <c:pt idx="7">
                  <c:v>-0.27780210099091734</c:v>
                </c:pt>
                <c:pt idx="8">
                  <c:v>-0.27763822271954564</c:v>
                </c:pt>
                <c:pt idx="9">
                  <c:v>-0.27750712010244827</c:v>
                </c:pt>
                <c:pt idx="10">
                  <c:v>-0.27740879313962519</c:v>
                </c:pt>
                <c:pt idx="11">
                  <c:v>-0.27717936355970479</c:v>
                </c:pt>
                <c:pt idx="12">
                  <c:v>-0.27701548528833309</c:v>
                </c:pt>
                <c:pt idx="13">
                  <c:v>-0.27527837561179275</c:v>
                </c:pt>
                <c:pt idx="14">
                  <c:v>-0.27314795808396025</c:v>
                </c:pt>
                <c:pt idx="15">
                  <c:v>-0.27288575284976552</c:v>
                </c:pt>
                <c:pt idx="16">
                  <c:v>-0.27259077196129639</c:v>
                </c:pt>
                <c:pt idx="17">
                  <c:v>-0.27255799630702204</c:v>
                </c:pt>
                <c:pt idx="18">
                  <c:v>-0.27242689368992468</c:v>
                </c:pt>
                <c:pt idx="19">
                  <c:v>-0.27223023976427857</c:v>
                </c:pt>
                <c:pt idx="20">
                  <c:v>-0.27196803453008384</c:v>
                </c:pt>
                <c:pt idx="21">
                  <c:v>-0.27193525887580949</c:v>
                </c:pt>
                <c:pt idx="22">
                  <c:v>-0.2712469701360482</c:v>
                </c:pt>
                <c:pt idx="23">
                  <c:v>-0.27101754055612781</c:v>
                </c:pt>
                <c:pt idx="24">
                  <c:v>-0.27098476490185347</c:v>
                </c:pt>
                <c:pt idx="25">
                  <c:v>-0.27059145705056131</c:v>
                </c:pt>
                <c:pt idx="26">
                  <c:v>-0.26878879606547229</c:v>
                </c:pt>
                <c:pt idx="27">
                  <c:v>-0.26869046910264927</c:v>
                </c:pt>
                <c:pt idx="28">
                  <c:v>-0.26773997512869324</c:v>
                </c:pt>
                <c:pt idx="29">
                  <c:v>-0.2677071994744189</c:v>
                </c:pt>
                <c:pt idx="30">
                  <c:v>-0.26715001335175503</c:v>
                </c:pt>
                <c:pt idx="31">
                  <c:v>-0.26701891073465761</c:v>
                </c:pt>
                <c:pt idx="32">
                  <c:v>-0.26692058377183459</c:v>
                </c:pt>
                <c:pt idx="33">
                  <c:v>-0.26688780811756024</c:v>
                </c:pt>
                <c:pt idx="34">
                  <c:v>-0.26633062199489638</c:v>
                </c:pt>
                <c:pt idx="35">
                  <c:v>-0.26629784634062204</c:v>
                </c:pt>
                <c:pt idx="36">
                  <c:v>-0.26626507068634769</c:v>
                </c:pt>
                <c:pt idx="37">
                  <c:v>-0.26626507068634769</c:v>
                </c:pt>
                <c:pt idx="38">
                  <c:v>-0.26265974871616965</c:v>
                </c:pt>
                <c:pt idx="39">
                  <c:v>-0.26249587044479794</c:v>
                </c:pt>
                <c:pt idx="40">
                  <c:v>-0.26216811390205447</c:v>
                </c:pt>
                <c:pt idx="41">
                  <c:v>-0.26213533824778013</c:v>
                </c:pt>
                <c:pt idx="42">
                  <c:v>-0.26213533824778013</c:v>
                </c:pt>
                <c:pt idx="43">
                  <c:v>-0.26210256259350578</c:v>
                </c:pt>
                <c:pt idx="44">
                  <c:v>-0.26206978693923144</c:v>
                </c:pt>
                <c:pt idx="45">
                  <c:v>-0.25967716417720421</c:v>
                </c:pt>
                <c:pt idx="46">
                  <c:v>-0.25964438852292981</c:v>
                </c:pt>
                <c:pt idx="47">
                  <c:v>-0.25964438852292981</c:v>
                </c:pt>
                <c:pt idx="48">
                  <c:v>-0.25957883721438113</c:v>
                </c:pt>
                <c:pt idx="49">
                  <c:v>-0.25872667020324819</c:v>
                </c:pt>
                <c:pt idx="50">
                  <c:v>-0.25843168931477906</c:v>
                </c:pt>
                <c:pt idx="51">
                  <c:v>-0.25810393277203558</c:v>
                </c:pt>
                <c:pt idx="52">
                  <c:v>-0.25810393277203558</c:v>
                </c:pt>
                <c:pt idx="53">
                  <c:v>-0.25807115711776124</c:v>
                </c:pt>
                <c:pt idx="54">
                  <c:v>-0.2580383814634869</c:v>
                </c:pt>
                <c:pt idx="55">
                  <c:v>-0.2580383814634869</c:v>
                </c:pt>
                <c:pt idx="56">
                  <c:v>-0.25800560580921256</c:v>
                </c:pt>
                <c:pt idx="57">
                  <c:v>-0.2576122979579204</c:v>
                </c:pt>
                <c:pt idx="58">
                  <c:v>-0.25757952230364606</c:v>
                </c:pt>
                <c:pt idx="59">
                  <c:v>-0.25754674664937172</c:v>
                </c:pt>
                <c:pt idx="60">
                  <c:v>-0.25397420033346807</c:v>
                </c:pt>
                <c:pt idx="61">
                  <c:v>-0.25377754640782196</c:v>
                </c:pt>
                <c:pt idx="62">
                  <c:v>-0.1039436428926506</c:v>
                </c:pt>
                <c:pt idx="63">
                  <c:v>-0.1039436428926506</c:v>
                </c:pt>
                <c:pt idx="64">
                  <c:v>-0.10377976462127886</c:v>
                </c:pt>
                <c:pt idx="65">
                  <c:v>-0.10373060113986735</c:v>
                </c:pt>
                <c:pt idx="66">
                  <c:v>-0.10361588634990714</c:v>
                </c:pt>
                <c:pt idx="67">
                  <c:v>-9.9633644355574133E-2</c:v>
                </c:pt>
                <c:pt idx="68">
                  <c:v>-9.4602581424462068E-2</c:v>
                </c:pt>
                <c:pt idx="70">
                  <c:v>-8.1295665789077709E-2</c:v>
                </c:pt>
                <c:pt idx="71">
                  <c:v>-8.1131787517705972E-2</c:v>
                </c:pt>
                <c:pt idx="72">
                  <c:v>-7.747730206611643E-2</c:v>
                </c:pt>
                <c:pt idx="73">
                  <c:v>-7.6772625499217997E-2</c:v>
                </c:pt>
                <c:pt idx="74">
                  <c:v>-4.0424424908968616E-2</c:v>
                </c:pt>
                <c:pt idx="75">
                  <c:v>-4.0145831847636676E-2</c:v>
                </c:pt>
                <c:pt idx="76">
                  <c:v>-3.8064577801215721E-2</c:v>
                </c:pt>
                <c:pt idx="77">
                  <c:v>2.1521561669544765E-2</c:v>
                </c:pt>
                <c:pt idx="78">
                  <c:v>2.1570725150956285E-2</c:v>
                </c:pt>
                <c:pt idx="79">
                  <c:v>2.4389431418550017E-2</c:v>
                </c:pt>
                <c:pt idx="80">
                  <c:v>2.4848290578390855E-2</c:v>
                </c:pt>
                <c:pt idx="81">
                  <c:v>4.6676876325105095E-2</c:v>
                </c:pt>
                <c:pt idx="82">
                  <c:v>4.7004632867848554E-2</c:v>
                </c:pt>
                <c:pt idx="83">
                  <c:v>6.1688125982755429E-2</c:v>
                </c:pt>
                <c:pt idx="84">
                  <c:v>6.5031242718738683E-2</c:v>
                </c:pt>
                <c:pt idx="85">
                  <c:v>6.5408162742893669E-2</c:v>
                </c:pt>
                <c:pt idx="86">
                  <c:v>6.9062648194483212E-2</c:v>
                </c:pt>
                <c:pt idx="87">
                  <c:v>6.9062648194483212E-2</c:v>
                </c:pt>
                <c:pt idx="88">
                  <c:v>7.0472001328280076E-2</c:v>
                </c:pt>
                <c:pt idx="89">
                  <c:v>7.2962951053130345E-2</c:v>
                </c:pt>
                <c:pt idx="90">
                  <c:v>7.4552570285436118E-2</c:v>
                </c:pt>
                <c:pt idx="91">
                  <c:v>7.7699033095773307E-2</c:v>
                </c:pt>
                <c:pt idx="92">
                  <c:v>8.1976255978575413E-2</c:v>
                </c:pt>
                <c:pt idx="93">
                  <c:v>8.6007661454319942E-2</c:v>
                </c:pt>
                <c:pt idx="94">
                  <c:v>8.6335417997063402E-2</c:v>
                </c:pt>
                <c:pt idx="95">
                  <c:v>8.6663174539806848E-2</c:v>
                </c:pt>
                <c:pt idx="96">
                  <c:v>8.6810664984041414E-2</c:v>
                </c:pt>
                <c:pt idx="97">
                  <c:v>8.7089258045373347E-2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7D-4BE3-8317-A5598B3C3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563768"/>
        <c:axId val="1"/>
      </c:scatterChart>
      <c:valAx>
        <c:axId val="406563768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638218923938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03339517625233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563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68645640074212"/>
          <c:y val="0.9204921861831491"/>
          <c:w val="0.7755102040816326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571500</xdr:colOff>
      <xdr:row>0</xdr:row>
      <xdr:rowOff>38100</xdr:rowOff>
    </xdr:from>
    <xdr:to>
      <xdr:col>27</xdr:col>
      <xdr:colOff>76200</xdr:colOff>
      <xdr:row>17</xdr:row>
      <xdr:rowOff>171450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FE87DBB-5C88-3A43-9977-D8F9413E1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0</xdr:row>
      <xdr:rowOff>0</xdr:rowOff>
    </xdr:from>
    <xdr:to>
      <xdr:col>17</xdr:col>
      <xdr:colOff>352425</xdr:colOff>
      <xdr:row>18</xdr:row>
      <xdr:rowOff>28575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F8B78FEC-4BC9-F013-56C4-DD81FC3B2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839" TargetMode="External"/><Relationship Id="rId13" Type="http://schemas.openxmlformats.org/officeDocument/2006/relationships/hyperlink" Target="http://www.konkoly.hu/cgi-bin/IBVS?6007" TargetMode="External"/><Relationship Id="rId18" Type="http://schemas.openxmlformats.org/officeDocument/2006/relationships/hyperlink" Target="http://www.konkoly.hu/cgi-bin/IBVS?6007" TargetMode="External"/><Relationship Id="rId26" Type="http://schemas.openxmlformats.org/officeDocument/2006/relationships/hyperlink" Target="http://www.konkoly.hu/cgi-bin/IBVS?6114" TargetMode="External"/><Relationship Id="rId3" Type="http://schemas.openxmlformats.org/officeDocument/2006/relationships/hyperlink" Target="http://www.konkoly.hu/cgi-bin/IBVS?1237" TargetMode="External"/><Relationship Id="rId21" Type="http://schemas.openxmlformats.org/officeDocument/2006/relationships/hyperlink" Target="http://www.konkoly.hu/cgi-bin/IBVS?6114" TargetMode="External"/><Relationship Id="rId7" Type="http://schemas.openxmlformats.org/officeDocument/2006/relationships/hyperlink" Target="http://www.konkoly.hu/cgi-bin/IBVS?4839" TargetMode="External"/><Relationship Id="rId12" Type="http://schemas.openxmlformats.org/officeDocument/2006/relationships/hyperlink" Target="http://www.konkoly.hu/cgi-bin/IBVS?6007" TargetMode="External"/><Relationship Id="rId17" Type="http://schemas.openxmlformats.org/officeDocument/2006/relationships/hyperlink" Target="http://www.konkoly.hu/cgi-bin/IBVS?6007" TargetMode="External"/><Relationship Id="rId25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konkoly.hu/cgi-bin/IBVS?533" TargetMode="External"/><Relationship Id="rId16" Type="http://schemas.openxmlformats.org/officeDocument/2006/relationships/hyperlink" Target="http://www.konkoly.hu/cgi-bin/IBVS?6007" TargetMode="External"/><Relationship Id="rId20" Type="http://schemas.openxmlformats.org/officeDocument/2006/relationships/hyperlink" Target="http://www.konkoly.hu/cgi-bin/IBVS?6007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4839" TargetMode="External"/><Relationship Id="rId11" Type="http://schemas.openxmlformats.org/officeDocument/2006/relationships/hyperlink" Target="http://www.konkoly.hu/cgi-bin/IBVS?6153" TargetMode="External"/><Relationship Id="rId24" Type="http://schemas.openxmlformats.org/officeDocument/2006/relationships/hyperlink" Target="http://www.konkoly.hu/cgi-bin/IBVS?6114" TargetMode="External"/><Relationship Id="rId5" Type="http://schemas.openxmlformats.org/officeDocument/2006/relationships/hyperlink" Target="http://www.konkoly.hu/cgi-bin/IBVS?4839" TargetMode="External"/><Relationship Id="rId15" Type="http://schemas.openxmlformats.org/officeDocument/2006/relationships/hyperlink" Target="http://www.konkoly.hu/cgi-bin/IBVS?6007" TargetMode="External"/><Relationship Id="rId23" Type="http://schemas.openxmlformats.org/officeDocument/2006/relationships/hyperlink" Target="http://www.konkoly.hu/cgi-bin/IBVS?6114" TargetMode="External"/><Relationship Id="rId10" Type="http://schemas.openxmlformats.org/officeDocument/2006/relationships/hyperlink" Target="http://www.konkoly.hu/cgi-bin/IBVS?6153" TargetMode="External"/><Relationship Id="rId19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www.konkoly.hu/cgi-bin/IBVS?4839" TargetMode="External"/><Relationship Id="rId9" Type="http://schemas.openxmlformats.org/officeDocument/2006/relationships/hyperlink" Target="http://www.konkoly.hu/cgi-bin/IBVS?4839" TargetMode="External"/><Relationship Id="rId14" Type="http://schemas.openxmlformats.org/officeDocument/2006/relationships/hyperlink" Target="http://www.konkoly.hu/cgi-bin/IBVS?6007" TargetMode="External"/><Relationship Id="rId22" Type="http://schemas.openxmlformats.org/officeDocument/2006/relationships/hyperlink" Target="http://www.konkoly.hu/cgi-bin/IBVS?6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80"/>
  <sheetViews>
    <sheetView tabSelected="1" workbookViewId="0">
      <pane xSplit="14" ySplit="21" topLeftCell="O94" activePane="bottomRight" state="frozen"/>
      <selection pane="topRight" activeCell="O1" sqref="O1"/>
      <selection pane="bottomLeft" activeCell="A22" sqref="A22"/>
      <selection pane="bottomRight" activeCell="A119" sqref="A11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0" ht="20.25" x14ac:dyDescent="0.3">
      <c r="A1" s="1" t="s">
        <v>33</v>
      </c>
    </row>
    <row r="2" spans="1:50" x14ac:dyDescent="0.2">
      <c r="A2" t="s">
        <v>24</v>
      </c>
      <c r="B2" s="11" t="s">
        <v>34</v>
      </c>
    </row>
    <row r="3" spans="1:50" ht="13.5" thickBot="1" x14ac:dyDescent="0.25"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4.25" thickTop="1" thickBot="1" x14ac:dyDescent="0.25">
      <c r="A4" s="5" t="s">
        <v>0</v>
      </c>
      <c r="C4" s="3">
        <v>42594.615180000001</v>
      </c>
      <c r="D4" s="9">
        <v>0.59306994999999996</v>
      </c>
    </row>
    <row r="5" spans="1:50" ht="13.5" thickTop="1" x14ac:dyDescent="0.2">
      <c r="A5" s="12" t="s">
        <v>35</v>
      </c>
      <c r="B5" s="13"/>
      <c r="C5" s="14">
        <v>-9.5</v>
      </c>
      <c r="D5" s="13" t="s">
        <v>36</v>
      </c>
    </row>
    <row r="6" spans="1:50" x14ac:dyDescent="0.2">
      <c r="A6" s="5" t="s">
        <v>1</v>
      </c>
    </row>
    <row r="7" spans="1:50" x14ac:dyDescent="0.2">
      <c r="A7" t="s">
        <v>2</v>
      </c>
      <c r="C7">
        <v>48932.347399999999</v>
      </c>
      <c r="D7" s="8" t="s">
        <v>31</v>
      </c>
    </row>
    <row r="8" spans="1:50" x14ac:dyDescent="0.2">
      <c r="A8" t="s">
        <v>3</v>
      </c>
      <c r="C8">
        <v>2.6983929999999998</v>
      </c>
      <c r="D8" s="52">
        <v>4839</v>
      </c>
    </row>
    <row r="9" spans="1:50" x14ac:dyDescent="0.2">
      <c r="A9" s="27" t="s">
        <v>42</v>
      </c>
      <c r="B9" s="28">
        <v>95</v>
      </c>
      <c r="C9" s="17" t="str">
        <f>"F"&amp;B9</f>
        <v>F95</v>
      </c>
      <c r="D9" s="8" t="str">
        <f>"G"&amp;B9</f>
        <v>G95</v>
      </c>
    </row>
    <row r="10" spans="1:50" ht="13.5" thickBot="1" x14ac:dyDescent="0.25">
      <c r="A10" s="13"/>
      <c r="B10" s="13"/>
      <c r="C10" s="4" t="s">
        <v>20</v>
      </c>
      <c r="D10" s="4" t="s">
        <v>21</v>
      </c>
      <c r="E10" s="13"/>
    </row>
    <row r="11" spans="1:50" x14ac:dyDescent="0.2">
      <c r="A11" s="13" t="s">
        <v>16</v>
      </c>
      <c r="B11" s="13"/>
      <c r="C11" s="15">
        <f ca="1">INTERCEPT(INDIRECT($D$9):G992,INDIRECT($C$9):F992)</f>
        <v>-6.3541322907862546E-3</v>
      </c>
      <c r="D11" s="16"/>
      <c r="E11" s="13"/>
    </row>
    <row r="12" spans="1:50" x14ac:dyDescent="0.2">
      <c r="A12" s="13" t="s">
        <v>17</v>
      </c>
      <c r="B12" s="13"/>
      <c r="C12" s="15">
        <f ca="1">SLOPE(INDIRECT($D$9):G992,INDIRECT($C$9):F992)</f>
        <v>3.2775654274345704E-5</v>
      </c>
      <c r="D12" s="16"/>
      <c r="E12" s="13"/>
    </row>
    <row r="13" spans="1:50" x14ac:dyDescent="0.2">
      <c r="A13" s="13" t="s">
        <v>19</v>
      </c>
      <c r="B13" s="13"/>
      <c r="C13" s="16" t="s">
        <v>14</v>
      </c>
    </row>
    <row r="14" spans="1:50" x14ac:dyDescent="0.2">
      <c r="A14" s="13"/>
      <c r="B14" s="13"/>
      <c r="C14" s="13"/>
    </row>
    <row r="15" spans="1:50" x14ac:dyDescent="0.2">
      <c r="A15" s="20" t="s">
        <v>18</v>
      </c>
      <c r="B15" s="13"/>
      <c r="C15" s="21">
        <f ca="1">(C7+C11)+(C8+C12)*INT(MAX(F21:F3533))</f>
        <v>56625.552932258048</v>
      </c>
      <c r="E15" s="18" t="s">
        <v>37</v>
      </c>
      <c r="F15" s="14">
        <v>1</v>
      </c>
    </row>
    <row r="16" spans="1:50" x14ac:dyDescent="0.2">
      <c r="A16" s="22" t="s">
        <v>4</v>
      </c>
      <c r="B16" s="13"/>
      <c r="C16" s="23">
        <f ca="1">+C8+C12</f>
        <v>2.698425775654274</v>
      </c>
      <c r="E16" s="18" t="s">
        <v>38</v>
      </c>
      <c r="F16" s="19">
        <f ca="1">NOW()+15018.5+$C$5/24</f>
        <v>60324.799002083331</v>
      </c>
    </row>
    <row r="17" spans="1:18" ht="13.5" thickBot="1" x14ac:dyDescent="0.25">
      <c r="A17" s="18" t="s">
        <v>32</v>
      </c>
      <c r="B17" s="13"/>
      <c r="C17" s="13">
        <f>COUNT(C21:C2191)</f>
        <v>98</v>
      </c>
      <c r="E17" s="18" t="s">
        <v>39</v>
      </c>
      <c r="F17" s="19">
        <f ca="1">ROUND(2*(F16-$C$7)/$C$8,0)/2+F15</f>
        <v>4223</v>
      </c>
    </row>
    <row r="18" spans="1:18" ht="14.25" thickTop="1" thickBot="1" x14ac:dyDescent="0.25">
      <c r="A18" s="22" t="s">
        <v>5</v>
      </c>
      <c r="B18" s="13"/>
      <c r="C18" s="25">
        <f ca="1">+C15</f>
        <v>56625.552932258048</v>
      </c>
      <c r="D18" s="26">
        <f ca="1">+C16</f>
        <v>2.698425775654274</v>
      </c>
      <c r="E18" s="18" t="s">
        <v>40</v>
      </c>
      <c r="F18" s="8">
        <f ca="1">ROUND(2*(F16-$C$15)/$C$16,0)/2+F15</f>
        <v>1372</v>
      </c>
    </row>
    <row r="19" spans="1:18" ht="13.5" thickTop="1" x14ac:dyDescent="0.2">
      <c r="E19" s="18" t="s">
        <v>41</v>
      </c>
      <c r="F19" s="24">
        <f ca="1">+$C$15+$C$16*F18-15018.5-$C$5/24</f>
        <v>45309.688929789045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55</v>
      </c>
      <c r="I20" s="7" t="s">
        <v>58</v>
      </c>
      <c r="J20" s="7" t="s">
        <v>44</v>
      </c>
      <c r="K20" s="7" t="s">
        <v>51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 x14ac:dyDescent="0.2">
      <c r="A21" s="50" t="s">
        <v>64</v>
      </c>
      <c r="B21" s="51" t="s">
        <v>29</v>
      </c>
      <c r="C21" s="50">
        <v>26286.851500000001</v>
      </c>
      <c r="D21" s="50" t="s">
        <v>58</v>
      </c>
      <c r="E21" s="29">
        <f t="shared" ref="E21:E52" si="0">+(C21-C$7)/C$8</f>
        <v>-8392.2156261152468</v>
      </c>
      <c r="F21">
        <f t="shared" ref="F21:F52" si="1">ROUND(2*E21,0)/2</f>
        <v>-8392</v>
      </c>
      <c r="G21">
        <f t="shared" ref="G21:G52" si="2">+C21-(C$7+F21*C$8)</f>
        <v>-0.58184400000027381</v>
      </c>
      <c r="H21">
        <f t="shared" ref="H21:H57" si="3">+G21</f>
        <v>-0.58184400000027381</v>
      </c>
      <c r="O21">
        <f t="shared" ref="O21:O52" ca="1" si="4">+C$11+C$12*$F21</f>
        <v>-0.28140742296109539</v>
      </c>
      <c r="Q21" s="2">
        <f t="shared" ref="Q21:Q52" si="5">+C21-15018.5</f>
        <v>11268.351500000001</v>
      </c>
      <c r="R21">
        <f t="shared" ref="R21:R52" ca="1" si="6">+(O21-G21)^2</f>
        <v>9.0262136823018188E-2</v>
      </c>
    </row>
    <row r="22" spans="1:18" x14ac:dyDescent="0.2">
      <c r="A22" s="50" t="s">
        <v>64</v>
      </c>
      <c r="B22" s="51" t="s">
        <v>29</v>
      </c>
      <c r="C22" s="50">
        <v>26316.532500000001</v>
      </c>
      <c r="D22" s="50" t="s">
        <v>58</v>
      </c>
      <c r="E22" s="29">
        <f t="shared" si="0"/>
        <v>-8381.2161164070603</v>
      </c>
      <c r="F22">
        <f t="shared" si="1"/>
        <v>-8381</v>
      </c>
      <c r="G22">
        <f t="shared" si="2"/>
        <v>-0.58316700000068522</v>
      </c>
      <c r="H22">
        <f t="shared" si="3"/>
        <v>-0.58316700000068522</v>
      </c>
      <c r="O22">
        <f t="shared" ca="1" si="4"/>
        <v>-0.28104689076407757</v>
      </c>
      <c r="Q22" s="2">
        <f t="shared" si="5"/>
        <v>11298.032500000001</v>
      </c>
      <c r="R22">
        <f t="shared" ca="1" si="6"/>
        <v>9.1276560405139734E-2</v>
      </c>
    </row>
    <row r="23" spans="1:18" x14ac:dyDescent="0.2">
      <c r="A23" s="50" t="s">
        <v>64</v>
      </c>
      <c r="B23" s="51" t="s">
        <v>29</v>
      </c>
      <c r="C23" s="50">
        <v>26378.596399999999</v>
      </c>
      <c r="D23" s="50" t="s">
        <v>58</v>
      </c>
      <c r="E23" s="29">
        <f t="shared" si="0"/>
        <v>-8358.2157973282629</v>
      </c>
      <c r="F23">
        <f t="shared" si="1"/>
        <v>-8358</v>
      </c>
      <c r="G23">
        <f t="shared" si="2"/>
        <v>-0.58230600000024424</v>
      </c>
      <c r="H23">
        <f t="shared" si="3"/>
        <v>-0.58230600000024424</v>
      </c>
      <c r="O23">
        <f t="shared" ca="1" si="4"/>
        <v>-0.28029305071576766</v>
      </c>
      <c r="Q23" s="2">
        <f t="shared" si="5"/>
        <v>11360.096399999999</v>
      </c>
      <c r="R23">
        <f t="shared" ca="1" si="6"/>
        <v>9.1211821535507831E-2</v>
      </c>
    </row>
    <row r="24" spans="1:18" x14ac:dyDescent="0.2">
      <c r="A24" s="50" t="s">
        <v>64</v>
      </c>
      <c r="B24" s="51" t="s">
        <v>29</v>
      </c>
      <c r="C24" s="50">
        <v>26405.573799999998</v>
      </c>
      <c r="D24" s="50" t="s">
        <v>58</v>
      </c>
      <c r="E24" s="29">
        <f t="shared" si="0"/>
        <v>-8348.2182172871053</v>
      </c>
      <c r="F24">
        <f t="shared" si="1"/>
        <v>-8348</v>
      </c>
      <c r="G24">
        <f t="shared" si="2"/>
        <v>-0.58883600000262959</v>
      </c>
      <c r="H24">
        <f t="shared" si="3"/>
        <v>-0.58883600000262959</v>
      </c>
      <c r="O24">
        <f t="shared" ca="1" si="4"/>
        <v>-0.27996529417302418</v>
      </c>
      <c r="Q24" s="2">
        <f t="shared" si="5"/>
        <v>11387.073799999998</v>
      </c>
      <c r="R24">
        <f t="shared" ca="1" si="6"/>
        <v>9.5401112919678635E-2</v>
      </c>
    </row>
    <row r="25" spans="1:18" x14ac:dyDescent="0.2">
      <c r="A25" s="50" t="s">
        <v>64</v>
      </c>
      <c r="B25" s="51" t="s">
        <v>29</v>
      </c>
      <c r="C25" s="50">
        <v>26408.281500000001</v>
      </c>
      <c r="D25" s="50" t="s">
        <v>58</v>
      </c>
      <c r="E25" s="29">
        <f t="shared" si="0"/>
        <v>-8347.2147681972201</v>
      </c>
      <c r="F25">
        <f t="shared" si="1"/>
        <v>-8347</v>
      </c>
      <c r="G25">
        <f t="shared" si="2"/>
        <v>-0.57952899999872898</v>
      </c>
      <c r="H25">
        <f t="shared" si="3"/>
        <v>-0.57952899999872898</v>
      </c>
      <c r="O25">
        <f t="shared" ca="1" si="4"/>
        <v>-0.27993251851874984</v>
      </c>
      <c r="Q25" s="2">
        <f t="shared" si="5"/>
        <v>11389.781500000001</v>
      </c>
      <c r="R25">
        <f t="shared" ca="1" si="6"/>
        <v>8.9758051715183487E-2</v>
      </c>
    </row>
    <row r="26" spans="1:18" x14ac:dyDescent="0.2">
      <c r="A26" s="50" t="s">
        <v>64</v>
      </c>
      <c r="B26" s="51" t="s">
        <v>29</v>
      </c>
      <c r="C26" s="50">
        <v>26427.163100000002</v>
      </c>
      <c r="D26" s="50" t="s">
        <v>58</v>
      </c>
      <c r="E26" s="29">
        <f t="shared" si="0"/>
        <v>-8340.2174182930357</v>
      </c>
      <c r="F26">
        <f t="shared" si="1"/>
        <v>-8340</v>
      </c>
      <c r="G26">
        <f t="shared" si="2"/>
        <v>-0.58668000000034226</v>
      </c>
      <c r="H26">
        <f t="shared" si="3"/>
        <v>-0.58668000000034226</v>
      </c>
      <c r="O26">
        <f t="shared" ca="1" si="4"/>
        <v>-0.27970308893882939</v>
      </c>
      <c r="Q26" s="2">
        <f t="shared" si="5"/>
        <v>11408.663100000002</v>
      </c>
      <c r="R26">
        <f t="shared" ca="1" si="6"/>
        <v>9.4234823924867983E-2</v>
      </c>
    </row>
    <row r="27" spans="1:18" x14ac:dyDescent="0.2">
      <c r="A27" s="50" t="s">
        <v>64</v>
      </c>
      <c r="B27" s="51" t="s">
        <v>29</v>
      </c>
      <c r="C27" s="50">
        <v>26432.562000000002</v>
      </c>
      <c r="D27" s="50" t="s">
        <v>58</v>
      </c>
      <c r="E27" s="29">
        <f t="shared" si="0"/>
        <v>-8338.2166348637875</v>
      </c>
      <c r="F27">
        <f t="shared" si="1"/>
        <v>-8338</v>
      </c>
      <c r="G27">
        <f t="shared" si="2"/>
        <v>-0.58456599999772152</v>
      </c>
      <c r="H27">
        <f t="shared" si="3"/>
        <v>-0.58456599999772152</v>
      </c>
      <c r="O27">
        <f t="shared" ca="1" si="4"/>
        <v>-0.27963753763028071</v>
      </c>
      <c r="Q27" s="2">
        <f t="shared" si="5"/>
        <v>11414.062000000002</v>
      </c>
      <c r="R27">
        <f t="shared" ca="1" si="6"/>
        <v>9.2981367161771772E-2</v>
      </c>
    </row>
    <row r="28" spans="1:18" x14ac:dyDescent="0.2">
      <c r="A28" s="50" t="s">
        <v>64</v>
      </c>
      <c r="B28" s="51" t="s">
        <v>29</v>
      </c>
      <c r="C28" s="50">
        <v>26583.67</v>
      </c>
      <c r="D28" s="50" t="s">
        <v>58</v>
      </c>
      <c r="E28" s="29">
        <f t="shared" si="0"/>
        <v>-8282.2173790103971</v>
      </c>
      <c r="F28">
        <f t="shared" si="1"/>
        <v>-8282</v>
      </c>
      <c r="G28">
        <f t="shared" si="2"/>
        <v>-0.58657400000083726</v>
      </c>
      <c r="H28">
        <f t="shared" si="3"/>
        <v>-0.58657400000083726</v>
      </c>
      <c r="O28">
        <f t="shared" ca="1" si="4"/>
        <v>-0.27780210099091734</v>
      </c>
      <c r="Q28" s="2">
        <f t="shared" si="5"/>
        <v>11565.169999999998</v>
      </c>
      <c r="R28">
        <f t="shared" ca="1" si="6"/>
        <v>9.5340085618192183E-2</v>
      </c>
    </row>
    <row r="29" spans="1:18" x14ac:dyDescent="0.2">
      <c r="A29" s="50" t="s">
        <v>64</v>
      </c>
      <c r="B29" s="51" t="s">
        <v>29</v>
      </c>
      <c r="C29" s="50">
        <v>26597.1636</v>
      </c>
      <c r="D29" s="50" t="s">
        <v>58</v>
      </c>
      <c r="E29" s="29">
        <f t="shared" si="0"/>
        <v>-8277.2167730942092</v>
      </c>
      <c r="F29">
        <f t="shared" si="1"/>
        <v>-8277</v>
      </c>
      <c r="G29">
        <f t="shared" si="2"/>
        <v>-0.58493900000030408</v>
      </c>
      <c r="H29">
        <f t="shared" si="3"/>
        <v>-0.58493900000030408</v>
      </c>
      <c r="O29">
        <f t="shared" ca="1" si="4"/>
        <v>-0.27763822271954564</v>
      </c>
      <c r="Q29" s="2">
        <f t="shared" si="5"/>
        <v>11578.6636</v>
      </c>
      <c r="R29">
        <f t="shared" ca="1" si="6"/>
        <v>9.44337677173583E-2</v>
      </c>
    </row>
    <row r="30" spans="1:18" x14ac:dyDescent="0.2">
      <c r="A30" s="50" t="s">
        <v>64</v>
      </c>
      <c r="B30" s="51" t="s">
        <v>29</v>
      </c>
      <c r="C30" s="50">
        <v>26607.963299999999</v>
      </c>
      <c r="D30" s="50" t="s">
        <v>58</v>
      </c>
      <c r="E30" s="29">
        <f t="shared" si="0"/>
        <v>-8273.2145021129254</v>
      </c>
      <c r="F30">
        <f t="shared" si="1"/>
        <v>-8273</v>
      </c>
      <c r="G30">
        <f t="shared" si="2"/>
        <v>-0.57881099999940488</v>
      </c>
      <c r="H30">
        <f t="shared" si="3"/>
        <v>-0.57881099999940488</v>
      </c>
      <c r="O30">
        <f t="shared" ca="1" si="4"/>
        <v>-0.27750712010244827</v>
      </c>
      <c r="Q30" s="2">
        <f t="shared" si="5"/>
        <v>11589.463299999999</v>
      </c>
      <c r="R30">
        <f t="shared" ca="1" si="6"/>
        <v>9.0784028040959655E-2</v>
      </c>
    </row>
    <row r="31" spans="1:18" x14ac:dyDescent="0.2">
      <c r="A31" s="50" t="s">
        <v>64</v>
      </c>
      <c r="B31" s="51" t="s">
        <v>29</v>
      </c>
      <c r="C31" s="50">
        <v>26616.0556</v>
      </c>
      <c r="D31" s="50" t="s">
        <v>58</v>
      </c>
      <c r="E31" s="29">
        <f t="shared" si="0"/>
        <v>-8270.2155690442432</v>
      </c>
      <c r="F31">
        <f t="shared" si="1"/>
        <v>-8270</v>
      </c>
      <c r="G31">
        <f t="shared" si="2"/>
        <v>-0.58168999999907101</v>
      </c>
      <c r="H31">
        <f t="shared" si="3"/>
        <v>-0.58168999999907101</v>
      </c>
      <c r="O31">
        <f t="shared" ca="1" si="4"/>
        <v>-0.27740879313962519</v>
      </c>
      <c r="Q31" s="2">
        <f t="shared" si="5"/>
        <v>11597.5556</v>
      </c>
      <c r="R31">
        <f t="shared" ca="1" si="6"/>
        <v>9.2587052847840856E-2</v>
      </c>
    </row>
    <row r="32" spans="1:18" x14ac:dyDescent="0.2">
      <c r="A32" s="50" t="s">
        <v>64</v>
      </c>
      <c r="B32" s="51" t="s">
        <v>29</v>
      </c>
      <c r="C32" s="50">
        <v>26634.9434</v>
      </c>
      <c r="D32" s="50" t="s">
        <v>58</v>
      </c>
      <c r="E32" s="29">
        <f t="shared" si="0"/>
        <v>-8263.2159214762269</v>
      </c>
      <c r="F32">
        <f t="shared" si="1"/>
        <v>-8263</v>
      </c>
      <c r="G32">
        <f t="shared" si="2"/>
        <v>-0.58264100000087637</v>
      </c>
      <c r="H32">
        <f t="shared" si="3"/>
        <v>-0.58264100000087637</v>
      </c>
      <c r="O32">
        <f t="shared" ca="1" si="4"/>
        <v>-0.27717936355970479</v>
      </c>
      <c r="Q32" s="2">
        <f t="shared" si="5"/>
        <v>11616.4434</v>
      </c>
      <c r="R32">
        <f t="shared" ca="1" si="6"/>
        <v>9.3306811337318482E-2</v>
      </c>
    </row>
    <row r="33" spans="1:18" x14ac:dyDescent="0.2">
      <c r="A33" s="50" t="s">
        <v>64</v>
      </c>
      <c r="B33" s="51" t="s">
        <v>29</v>
      </c>
      <c r="C33" s="50">
        <v>26648.438600000001</v>
      </c>
      <c r="D33" s="50" t="s">
        <v>58</v>
      </c>
      <c r="E33" s="29">
        <f t="shared" si="0"/>
        <v>-8258.2147226145335</v>
      </c>
      <c r="F33">
        <f t="shared" si="1"/>
        <v>-8258</v>
      </c>
      <c r="G33">
        <f t="shared" si="2"/>
        <v>-0.57940599999710685</v>
      </c>
      <c r="H33">
        <f t="shared" si="3"/>
        <v>-0.57940599999710685</v>
      </c>
      <c r="O33">
        <f t="shared" ca="1" si="4"/>
        <v>-0.27701548528833309</v>
      </c>
      <c r="Q33" s="2">
        <f t="shared" si="5"/>
        <v>11629.938600000001</v>
      </c>
      <c r="R33">
        <f t="shared" ca="1" si="6"/>
        <v>9.1440023385837121E-2</v>
      </c>
    </row>
    <row r="34" spans="1:18" x14ac:dyDescent="0.2">
      <c r="A34" s="50" t="s">
        <v>64</v>
      </c>
      <c r="B34" s="51" t="s">
        <v>29</v>
      </c>
      <c r="C34" s="50">
        <v>26791.467700000001</v>
      </c>
      <c r="D34" s="50" t="s">
        <v>58</v>
      </c>
      <c r="E34" s="29">
        <f t="shared" si="0"/>
        <v>-8205.2094339112209</v>
      </c>
      <c r="F34">
        <f t="shared" si="1"/>
        <v>-8205</v>
      </c>
      <c r="G34">
        <f t="shared" si="2"/>
        <v>-0.56513500000073691</v>
      </c>
      <c r="H34">
        <f t="shared" si="3"/>
        <v>-0.56513500000073691</v>
      </c>
      <c r="O34">
        <f t="shared" ca="1" si="4"/>
        <v>-0.27527837561179275</v>
      </c>
      <c r="Q34" s="2">
        <f t="shared" si="5"/>
        <v>11772.967700000001</v>
      </c>
      <c r="R34">
        <f t="shared" ca="1" si="6"/>
        <v>8.4016862702153458E-2</v>
      </c>
    </row>
    <row r="35" spans="1:18" x14ac:dyDescent="0.2">
      <c r="A35" s="50" t="s">
        <v>64</v>
      </c>
      <c r="B35" s="51" t="s">
        <v>29</v>
      </c>
      <c r="C35" s="50">
        <v>26966.8403</v>
      </c>
      <c r="D35" s="50" t="s">
        <v>58</v>
      </c>
      <c r="E35" s="29">
        <f t="shared" si="0"/>
        <v>-8140.2179371203529</v>
      </c>
      <c r="F35">
        <f t="shared" si="1"/>
        <v>-8140</v>
      </c>
      <c r="G35">
        <f t="shared" si="2"/>
        <v>-0.58808000000135507</v>
      </c>
      <c r="H35">
        <f t="shared" si="3"/>
        <v>-0.58808000000135507</v>
      </c>
      <c r="O35">
        <f t="shared" ca="1" si="4"/>
        <v>-0.27314795808396025</v>
      </c>
      <c r="Q35" s="2">
        <f t="shared" si="5"/>
        <v>11948.3403</v>
      </c>
      <c r="R35">
        <f t="shared" ca="1" si="6"/>
        <v>9.9182191026259733E-2</v>
      </c>
    </row>
    <row r="36" spans="1:18" x14ac:dyDescent="0.2">
      <c r="A36" s="50" t="s">
        <v>64</v>
      </c>
      <c r="B36" s="51" t="s">
        <v>29</v>
      </c>
      <c r="C36" s="50">
        <v>26988.435700000002</v>
      </c>
      <c r="D36" s="50" t="s">
        <v>58</v>
      </c>
      <c r="E36" s="29">
        <f t="shared" si="0"/>
        <v>-8132.2148775215464</v>
      </c>
      <c r="F36">
        <f t="shared" si="1"/>
        <v>-8132</v>
      </c>
      <c r="G36">
        <f t="shared" si="2"/>
        <v>-0.57982399999673362</v>
      </c>
      <c r="H36">
        <f t="shared" si="3"/>
        <v>-0.57982399999673362</v>
      </c>
      <c r="O36">
        <f t="shared" ca="1" si="4"/>
        <v>-0.27288575284976552</v>
      </c>
      <c r="Q36" s="2">
        <f t="shared" si="5"/>
        <v>11969.935700000002</v>
      </c>
      <c r="R36">
        <f t="shared" ca="1" si="6"/>
        <v>9.4211087561653278E-2</v>
      </c>
    </row>
    <row r="37" spans="1:18" x14ac:dyDescent="0.2">
      <c r="A37" s="50" t="s">
        <v>64</v>
      </c>
      <c r="B37" s="51" t="s">
        <v>29</v>
      </c>
      <c r="C37" s="50">
        <v>27012.727500000001</v>
      </c>
      <c r="D37" s="50" t="s">
        <v>58</v>
      </c>
      <c r="E37" s="29">
        <f t="shared" si="0"/>
        <v>-8123.2125565104861</v>
      </c>
      <c r="F37">
        <f t="shared" si="1"/>
        <v>-8123</v>
      </c>
      <c r="G37">
        <f t="shared" si="2"/>
        <v>-0.5735610000010638</v>
      </c>
      <c r="H37">
        <f t="shared" si="3"/>
        <v>-0.5735610000010638</v>
      </c>
      <c r="O37">
        <f t="shared" ca="1" si="4"/>
        <v>-0.27259077196129639</v>
      </c>
      <c r="Q37" s="2">
        <f t="shared" si="5"/>
        <v>11994.227500000001</v>
      </c>
      <c r="R37">
        <f t="shared" ca="1" si="6"/>
        <v>9.0583078166309602E-2</v>
      </c>
    </row>
    <row r="38" spans="1:18" x14ac:dyDescent="0.2">
      <c r="A38" s="50" t="s">
        <v>64</v>
      </c>
      <c r="B38" s="51" t="s">
        <v>29</v>
      </c>
      <c r="C38" s="50">
        <v>27015.406500000001</v>
      </c>
      <c r="D38" s="50" t="s">
        <v>58</v>
      </c>
      <c r="E38" s="29">
        <f t="shared" si="0"/>
        <v>-8122.2197433805968</v>
      </c>
      <c r="F38">
        <f t="shared" si="1"/>
        <v>-8122</v>
      </c>
      <c r="G38">
        <f t="shared" si="2"/>
        <v>-0.59295399999973597</v>
      </c>
      <c r="H38">
        <f t="shared" si="3"/>
        <v>-0.59295399999973597</v>
      </c>
      <c r="O38">
        <f t="shared" ca="1" si="4"/>
        <v>-0.27255799630702204</v>
      </c>
      <c r="Q38" s="2">
        <f t="shared" si="5"/>
        <v>11996.906500000001</v>
      </c>
      <c r="R38">
        <f t="shared" ca="1" si="6"/>
        <v>0.10265359918226155</v>
      </c>
    </row>
    <row r="39" spans="1:18" x14ac:dyDescent="0.2">
      <c r="A39" s="50" t="s">
        <v>64</v>
      </c>
      <c r="B39" s="51" t="s">
        <v>29</v>
      </c>
      <c r="C39" s="50">
        <v>27026.232899999999</v>
      </c>
      <c r="D39" s="50" t="s">
        <v>58</v>
      </c>
      <c r="E39" s="29">
        <f t="shared" si="0"/>
        <v>-8118.2075776211996</v>
      </c>
      <c r="F39">
        <f t="shared" si="1"/>
        <v>-8118</v>
      </c>
      <c r="G39">
        <f t="shared" si="2"/>
        <v>-0.56012600000030943</v>
      </c>
      <c r="H39">
        <f t="shared" si="3"/>
        <v>-0.56012600000030943</v>
      </c>
      <c r="O39">
        <f t="shared" ca="1" si="4"/>
        <v>-0.27242689368992468</v>
      </c>
      <c r="Q39" s="2">
        <f t="shared" si="5"/>
        <v>12007.732899999999</v>
      </c>
      <c r="R39">
        <f t="shared" ca="1" si="6"/>
        <v>8.2770775771794064E-2</v>
      </c>
    </row>
    <row r="40" spans="1:18" x14ac:dyDescent="0.2">
      <c r="A40" s="50" t="s">
        <v>64</v>
      </c>
      <c r="B40" s="51" t="s">
        <v>29</v>
      </c>
      <c r="C40" s="50">
        <v>27042.410199999998</v>
      </c>
      <c r="D40" s="50" t="s">
        <v>58</v>
      </c>
      <c r="E40" s="29">
        <f t="shared" si="0"/>
        <v>-8112.2124167977017</v>
      </c>
      <c r="F40">
        <f t="shared" si="1"/>
        <v>-8112</v>
      </c>
      <c r="G40">
        <f t="shared" si="2"/>
        <v>-0.57318400000076508</v>
      </c>
      <c r="H40">
        <f t="shared" si="3"/>
        <v>-0.57318400000076508</v>
      </c>
      <c r="O40">
        <f t="shared" ca="1" si="4"/>
        <v>-0.27223023976427857</v>
      </c>
      <c r="Q40" s="2">
        <f t="shared" si="5"/>
        <v>12023.910199999998</v>
      </c>
      <c r="R40">
        <f t="shared" ca="1" si="6"/>
        <v>9.0573165800480609E-2</v>
      </c>
    </row>
    <row r="41" spans="1:18" x14ac:dyDescent="0.2">
      <c r="A41" s="50" t="s">
        <v>64</v>
      </c>
      <c r="B41" s="51" t="s">
        <v>29</v>
      </c>
      <c r="C41" s="50">
        <v>27064.010999999999</v>
      </c>
      <c r="D41" s="50" t="s">
        <v>58</v>
      </c>
      <c r="E41" s="29">
        <f t="shared" si="0"/>
        <v>-8104.207356007817</v>
      </c>
      <c r="F41">
        <f t="shared" si="1"/>
        <v>-8104</v>
      </c>
      <c r="G41">
        <f t="shared" si="2"/>
        <v>-0.55952800000159186</v>
      </c>
      <c r="H41">
        <f t="shared" si="3"/>
        <v>-0.55952800000159186</v>
      </c>
      <c r="O41">
        <f t="shared" ca="1" si="4"/>
        <v>-0.27196803453008384</v>
      </c>
      <c r="Q41" s="2">
        <f t="shared" si="5"/>
        <v>12045.510999999999</v>
      </c>
      <c r="R41">
        <f t="shared" ca="1" si="6"/>
        <v>8.2690733741974887E-2</v>
      </c>
    </row>
    <row r="42" spans="1:18" x14ac:dyDescent="0.2">
      <c r="A42" s="50" t="s">
        <v>64</v>
      </c>
      <c r="B42" s="51" t="s">
        <v>29</v>
      </c>
      <c r="C42" s="50">
        <v>27066.695199999998</v>
      </c>
      <c r="D42" s="50" t="s">
        <v>58</v>
      </c>
      <c r="E42" s="29">
        <f t="shared" si="0"/>
        <v>-8103.2126158050369</v>
      </c>
      <c r="F42">
        <f t="shared" si="1"/>
        <v>-8103</v>
      </c>
      <c r="G42">
        <f t="shared" si="2"/>
        <v>-0.57372100000065984</v>
      </c>
      <c r="H42">
        <f t="shared" si="3"/>
        <v>-0.57372100000065984</v>
      </c>
      <c r="O42">
        <f t="shared" ca="1" si="4"/>
        <v>-0.27193525887580949</v>
      </c>
      <c r="Q42" s="2">
        <f t="shared" si="5"/>
        <v>12048.195199999998</v>
      </c>
      <c r="R42">
        <f t="shared" ca="1" si="6"/>
        <v>9.1074633546275194E-2</v>
      </c>
    </row>
    <row r="43" spans="1:18" x14ac:dyDescent="0.2">
      <c r="A43" s="50" t="s">
        <v>64</v>
      </c>
      <c r="B43" s="51" t="s">
        <v>29</v>
      </c>
      <c r="C43" s="50">
        <v>27123.3724</v>
      </c>
      <c r="D43" s="50" t="s">
        <v>58</v>
      </c>
      <c r="E43" s="29">
        <f t="shared" si="0"/>
        <v>-8082.2085589460094</v>
      </c>
      <c r="F43">
        <f t="shared" si="1"/>
        <v>-8082</v>
      </c>
      <c r="G43">
        <f t="shared" si="2"/>
        <v>-0.56277400000180933</v>
      </c>
      <c r="H43">
        <f t="shared" si="3"/>
        <v>-0.56277400000180933</v>
      </c>
      <c r="O43">
        <f t="shared" ca="1" si="4"/>
        <v>-0.2712469701360482</v>
      </c>
      <c r="Q43" s="2">
        <f t="shared" si="5"/>
        <v>12104.8724</v>
      </c>
      <c r="R43">
        <f t="shared" ca="1" si="6"/>
        <v>8.4988009142352383E-2</v>
      </c>
    </row>
    <row r="44" spans="1:18" x14ac:dyDescent="0.2">
      <c r="A44" s="50" t="s">
        <v>64</v>
      </c>
      <c r="B44" s="51" t="s">
        <v>29</v>
      </c>
      <c r="C44" s="50">
        <v>27142.244999999999</v>
      </c>
      <c r="D44" s="50" t="s">
        <v>58</v>
      </c>
      <c r="E44" s="29">
        <f t="shared" si="0"/>
        <v>-8075.2145443602922</v>
      </c>
      <c r="F44">
        <f t="shared" si="1"/>
        <v>-8075</v>
      </c>
      <c r="G44">
        <f t="shared" si="2"/>
        <v>-0.57892500000161817</v>
      </c>
      <c r="H44">
        <f t="shared" si="3"/>
        <v>-0.57892500000161817</v>
      </c>
      <c r="O44">
        <f t="shared" ca="1" si="4"/>
        <v>-0.27101754055612781</v>
      </c>
      <c r="Q44" s="2">
        <f t="shared" si="5"/>
        <v>12123.744999999999</v>
      </c>
      <c r="R44">
        <f t="shared" ca="1" si="6"/>
        <v>9.4807003582176294E-2</v>
      </c>
    </row>
    <row r="45" spans="1:18" x14ac:dyDescent="0.2">
      <c r="A45" s="50" t="s">
        <v>64</v>
      </c>
      <c r="B45" s="51" t="s">
        <v>29</v>
      </c>
      <c r="C45" s="50">
        <v>27144.947199999999</v>
      </c>
      <c r="D45" s="50" t="s">
        <v>58</v>
      </c>
      <c r="E45" s="29">
        <f t="shared" si="0"/>
        <v>-8074.2131335205813</v>
      </c>
      <c r="F45">
        <f t="shared" si="1"/>
        <v>-8074</v>
      </c>
      <c r="G45">
        <f t="shared" si="2"/>
        <v>-0.57511800000065705</v>
      </c>
      <c r="H45">
        <f t="shared" si="3"/>
        <v>-0.57511800000065705</v>
      </c>
      <c r="O45">
        <f t="shared" ca="1" si="4"/>
        <v>-0.27098476490185347</v>
      </c>
      <c r="Q45" s="2">
        <f t="shared" si="5"/>
        <v>12126.447199999999</v>
      </c>
      <c r="R45">
        <f t="shared" ca="1" si="6"/>
        <v>9.2497024691664126E-2</v>
      </c>
    </row>
    <row r="46" spans="1:18" x14ac:dyDescent="0.2">
      <c r="A46" s="50" t="s">
        <v>64</v>
      </c>
      <c r="B46" s="51" t="s">
        <v>29</v>
      </c>
      <c r="C46" s="50">
        <v>27177.327399999998</v>
      </c>
      <c r="D46" s="50" t="s">
        <v>58</v>
      </c>
      <c r="E46" s="29">
        <f t="shared" si="0"/>
        <v>-8062.2133247455067</v>
      </c>
      <c r="F46">
        <f t="shared" si="1"/>
        <v>-8062</v>
      </c>
      <c r="G46">
        <f t="shared" si="2"/>
        <v>-0.57563400000071852</v>
      </c>
      <c r="H46">
        <f t="shared" si="3"/>
        <v>-0.57563400000071852</v>
      </c>
      <c r="O46">
        <f t="shared" ca="1" si="4"/>
        <v>-0.27059145705056131</v>
      </c>
      <c r="Q46" s="2">
        <f t="shared" si="5"/>
        <v>12158.827399999998</v>
      </c>
      <c r="R46">
        <f t="shared" ca="1" si="6"/>
        <v>9.3050953009498505E-2</v>
      </c>
    </row>
    <row r="47" spans="1:18" x14ac:dyDescent="0.2">
      <c r="A47" s="50" t="s">
        <v>64</v>
      </c>
      <c r="B47" s="51" t="s">
        <v>29</v>
      </c>
      <c r="C47" s="50">
        <v>27325.752499999999</v>
      </c>
      <c r="D47" s="50" t="s">
        <v>58</v>
      </c>
      <c r="E47" s="29">
        <f t="shared" si="0"/>
        <v>-8007.2083273266726</v>
      </c>
      <c r="F47">
        <f t="shared" si="1"/>
        <v>-8007</v>
      </c>
      <c r="G47">
        <f t="shared" si="2"/>
        <v>-0.56214900000122725</v>
      </c>
      <c r="H47">
        <f t="shared" si="3"/>
        <v>-0.56214900000122725</v>
      </c>
      <c r="O47">
        <f t="shared" ca="1" si="4"/>
        <v>-0.26878879606547229</v>
      </c>
      <c r="Q47" s="2">
        <f t="shared" si="5"/>
        <v>12307.252499999999</v>
      </c>
      <c r="R47">
        <f t="shared" ca="1" si="6"/>
        <v>8.6060209253227743E-2</v>
      </c>
    </row>
    <row r="48" spans="1:18" x14ac:dyDescent="0.2">
      <c r="A48" s="50" t="s">
        <v>64</v>
      </c>
      <c r="B48" s="51" t="s">
        <v>29</v>
      </c>
      <c r="C48" s="50">
        <v>27333.839599999999</v>
      </c>
      <c r="D48" s="50" t="s">
        <v>58</v>
      </c>
      <c r="E48" s="29">
        <f t="shared" si="0"/>
        <v>-8004.2113213308812</v>
      </c>
      <c r="F48">
        <f t="shared" si="1"/>
        <v>-8004</v>
      </c>
      <c r="G48">
        <f t="shared" si="2"/>
        <v>-0.57022800000049756</v>
      </c>
      <c r="H48">
        <f t="shared" si="3"/>
        <v>-0.57022800000049756</v>
      </c>
      <c r="O48">
        <f t="shared" ca="1" si="4"/>
        <v>-0.26869046910264927</v>
      </c>
      <c r="Q48" s="2">
        <f t="shared" si="5"/>
        <v>12315.339599999999</v>
      </c>
      <c r="R48">
        <f t="shared" ca="1" si="6"/>
        <v>9.0924882539970817E-2</v>
      </c>
    </row>
    <row r="49" spans="1:18" x14ac:dyDescent="0.2">
      <c r="A49" s="50" t="s">
        <v>64</v>
      </c>
      <c r="B49" s="51" t="s">
        <v>29</v>
      </c>
      <c r="C49" s="50">
        <v>27412.088299999999</v>
      </c>
      <c r="D49" s="50" t="s">
        <v>58</v>
      </c>
      <c r="E49" s="29">
        <f t="shared" si="0"/>
        <v>-7975.2130619965292</v>
      </c>
      <c r="F49">
        <f t="shared" si="1"/>
        <v>-7975</v>
      </c>
      <c r="G49">
        <f t="shared" si="2"/>
        <v>-0.57492500000080327</v>
      </c>
      <c r="H49">
        <f t="shared" si="3"/>
        <v>-0.57492500000080327</v>
      </c>
      <c r="O49">
        <f t="shared" ca="1" si="4"/>
        <v>-0.26773997512869324</v>
      </c>
      <c r="Q49" s="2">
        <f t="shared" si="5"/>
        <v>12393.588299999999</v>
      </c>
      <c r="R49">
        <f t="shared" ca="1" si="6"/>
        <v>9.4362639505678858E-2</v>
      </c>
    </row>
    <row r="50" spans="1:18" x14ac:dyDescent="0.2">
      <c r="A50" s="50" t="s">
        <v>64</v>
      </c>
      <c r="B50" s="51" t="s">
        <v>29</v>
      </c>
      <c r="C50" s="50">
        <v>27414.795999999998</v>
      </c>
      <c r="D50" s="50" t="s">
        <v>58</v>
      </c>
      <c r="E50" s="29">
        <f t="shared" si="0"/>
        <v>-7974.2096129066458</v>
      </c>
      <c r="F50">
        <f t="shared" si="1"/>
        <v>-7974</v>
      </c>
      <c r="G50">
        <f t="shared" si="2"/>
        <v>-0.56561800000054063</v>
      </c>
      <c r="H50">
        <f t="shared" si="3"/>
        <v>-0.56561800000054063</v>
      </c>
      <c r="O50">
        <f t="shared" ca="1" si="4"/>
        <v>-0.2677071994744189</v>
      </c>
      <c r="Q50" s="2">
        <f t="shared" si="5"/>
        <v>12396.295999999998</v>
      </c>
      <c r="R50">
        <f t="shared" ca="1" si="6"/>
        <v>8.8750845070114687E-2</v>
      </c>
    </row>
    <row r="51" spans="1:18" x14ac:dyDescent="0.2">
      <c r="A51" s="50" t="s">
        <v>64</v>
      </c>
      <c r="B51" s="51" t="s">
        <v>29</v>
      </c>
      <c r="C51" s="50">
        <v>27460.676299999999</v>
      </c>
      <c r="D51" s="50" t="s">
        <v>58</v>
      </c>
      <c r="E51" s="29">
        <f t="shared" si="0"/>
        <v>-7957.2067893742687</v>
      </c>
      <c r="F51">
        <f t="shared" si="1"/>
        <v>-7957</v>
      </c>
      <c r="G51">
        <f t="shared" si="2"/>
        <v>-0.55799900000056368</v>
      </c>
      <c r="H51">
        <f t="shared" si="3"/>
        <v>-0.55799900000056368</v>
      </c>
      <c r="O51">
        <f t="shared" ca="1" si="4"/>
        <v>-0.26715001335175503</v>
      </c>
      <c r="Q51" s="2">
        <f t="shared" si="5"/>
        <v>12442.176299999999</v>
      </c>
      <c r="R51">
        <f t="shared" ca="1" si="6"/>
        <v>8.4593133034638876E-2</v>
      </c>
    </row>
    <row r="52" spans="1:18" x14ac:dyDescent="0.2">
      <c r="A52" s="50" t="s">
        <v>64</v>
      </c>
      <c r="B52" s="51" t="s">
        <v>29</v>
      </c>
      <c r="C52" s="50">
        <v>27471.456999999999</v>
      </c>
      <c r="D52" s="50" t="s">
        <v>58</v>
      </c>
      <c r="E52" s="29">
        <f t="shared" si="0"/>
        <v>-7953.2115596208569</v>
      </c>
      <c r="F52">
        <f t="shared" si="1"/>
        <v>-7953</v>
      </c>
      <c r="G52">
        <f t="shared" si="2"/>
        <v>-0.57087099999989732</v>
      </c>
      <c r="H52">
        <f t="shared" si="3"/>
        <v>-0.57087099999989732</v>
      </c>
      <c r="O52">
        <f t="shared" ca="1" si="4"/>
        <v>-0.26701891073465761</v>
      </c>
      <c r="Q52" s="2">
        <f t="shared" si="5"/>
        <v>12452.956999999999</v>
      </c>
      <c r="R52">
        <f t="shared" ca="1" si="6"/>
        <v>9.2326092150851205E-2</v>
      </c>
    </row>
    <row r="53" spans="1:18" x14ac:dyDescent="0.2">
      <c r="A53" s="50" t="s">
        <v>64</v>
      </c>
      <c r="B53" s="51" t="s">
        <v>29</v>
      </c>
      <c r="C53" s="50">
        <v>27479.551100000001</v>
      </c>
      <c r="D53" s="50" t="s">
        <v>58</v>
      </c>
      <c r="E53" s="29">
        <f t="shared" ref="E53:E84" si="7">+(C53-C$7)/C$8</f>
        <v>-7950.2119594884807</v>
      </c>
      <c r="F53">
        <f t="shared" ref="F53:F84" si="8">ROUND(2*E53,0)/2</f>
        <v>-7950</v>
      </c>
      <c r="G53">
        <f t="shared" ref="G53:G84" si="9">+C53-(C$7+F53*C$8)</f>
        <v>-0.57195000000137952</v>
      </c>
      <c r="H53">
        <f t="shared" si="3"/>
        <v>-0.57195000000137952</v>
      </c>
      <c r="O53">
        <f t="shared" ref="O53:O89" ca="1" si="10">+C$11+C$12*$F53</f>
        <v>-0.26692058377183459</v>
      </c>
      <c r="Q53" s="2">
        <f t="shared" ref="Q53:Q84" si="11">+C53-15018.5</f>
        <v>12461.051100000001</v>
      </c>
      <c r="R53">
        <f t="shared" ref="R53:R89" ca="1" si="12">+(O53-G53)^2</f>
        <v>9.3042944765336977E-2</v>
      </c>
    </row>
    <row r="54" spans="1:18" x14ac:dyDescent="0.2">
      <c r="A54" s="50" t="s">
        <v>64</v>
      </c>
      <c r="B54" s="51" t="s">
        <v>29</v>
      </c>
      <c r="C54" s="50">
        <v>27482.247299999999</v>
      </c>
      <c r="D54" s="50" t="s">
        <v>58</v>
      </c>
      <c r="E54" s="29">
        <f t="shared" si="7"/>
        <v>-7949.2127721944134</v>
      </c>
      <c r="F54">
        <f t="shared" si="8"/>
        <v>-7949</v>
      </c>
      <c r="G54">
        <f t="shared" si="9"/>
        <v>-0.57414300000164076</v>
      </c>
      <c r="H54">
        <f t="shared" si="3"/>
        <v>-0.57414300000164076</v>
      </c>
      <c r="O54">
        <f t="shared" ca="1" si="10"/>
        <v>-0.26688780811756024</v>
      </c>
      <c r="Q54" s="2">
        <f t="shared" si="11"/>
        <v>12463.747299999999</v>
      </c>
      <c r="R54">
        <f t="shared" ca="1" si="12"/>
        <v>9.4405752939723142E-2</v>
      </c>
    </row>
    <row r="55" spans="1:18" x14ac:dyDescent="0.2">
      <c r="A55" s="50" t="s">
        <v>64</v>
      </c>
      <c r="B55" s="51" t="s">
        <v>29</v>
      </c>
      <c r="C55" s="50">
        <v>27528.107899999999</v>
      </c>
      <c r="D55" s="50" t="s">
        <v>58</v>
      </c>
      <c r="E55" s="29">
        <f t="shared" si="7"/>
        <v>-7932.2172493035678</v>
      </c>
      <c r="F55">
        <f t="shared" si="8"/>
        <v>-7932</v>
      </c>
      <c r="G55">
        <f t="shared" si="9"/>
        <v>-0.58622400000240305</v>
      </c>
      <c r="H55">
        <f t="shared" si="3"/>
        <v>-0.58622400000240305</v>
      </c>
      <c r="O55">
        <f t="shared" ca="1" si="10"/>
        <v>-0.26633062199489638</v>
      </c>
      <c r="Q55" s="2">
        <f t="shared" si="11"/>
        <v>12509.607899999999</v>
      </c>
      <c r="R55">
        <f t="shared" ca="1" si="12"/>
        <v>0.10233177329305355</v>
      </c>
    </row>
    <row r="56" spans="1:18" x14ac:dyDescent="0.2">
      <c r="A56" s="50" t="s">
        <v>64</v>
      </c>
      <c r="B56" s="51" t="s">
        <v>29</v>
      </c>
      <c r="C56" s="50">
        <v>27530.828799999999</v>
      </c>
      <c r="D56" s="50" t="s">
        <v>58</v>
      </c>
      <c r="E56" s="29">
        <f t="shared" si="7"/>
        <v>-7931.2089084132667</v>
      </c>
      <c r="F56">
        <f t="shared" si="8"/>
        <v>-7931</v>
      </c>
      <c r="G56">
        <f t="shared" si="9"/>
        <v>-0.56371700000090641</v>
      </c>
      <c r="H56">
        <f t="shared" si="3"/>
        <v>-0.56371700000090641</v>
      </c>
      <c r="O56">
        <f t="shared" ca="1" si="10"/>
        <v>-0.26629784634062204</v>
      </c>
      <c r="Q56" s="2">
        <f t="shared" si="11"/>
        <v>12512.328799999999</v>
      </c>
      <c r="R56">
        <f t="shared" ca="1" si="12"/>
        <v>8.845815296399985E-2</v>
      </c>
    </row>
    <row r="57" spans="1:18" x14ac:dyDescent="0.2">
      <c r="A57" s="50" t="s">
        <v>64</v>
      </c>
      <c r="B57" s="51" t="s">
        <v>29</v>
      </c>
      <c r="C57" s="50">
        <v>27533.507900000001</v>
      </c>
      <c r="D57" s="50" t="s">
        <v>58</v>
      </c>
      <c r="E57" s="29">
        <f t="shared" si="7"/>
        <v>-7930.2160582242841</v>
      </c>
      <c r="F57">
        <f t="shared" si="8"/>
        <v>-7930</v>
      </c>
      <c r="G57">
        <f t="shared" si="9"/>
        <v>-0.58300999999846681</v>
      </c>
      <c r="H57">
        <f t="shared" si="3"/>
        <v>-0.58300999999846681</v>
      </c>
      <c r="O57">
        <f t="shared" ca="1" si="10"/>
        <v>-0.26626507068634769</v>
      </c>
      <c r="Q57" s="2">
        <f t="shared" si="11"/>
        <v>12515.007900000001</v>
      </c>
      <c r="R57">
        <f t="shared" ca="1" si="12"/>
        <v>0.10032735024493934</v>
      </c>
    </row>
    <row r="58" spans="1:18" x14ac:dyDescent="0.2">
      <c r="A58" s="31" t="s">
        <v>43</v>
      </c>
      <c r="B58" s="32" t="s">
        <v>29</v>
      </c>
      <c r="C58" s="31">
        <v>27533.519100000001</v>
      </c>
      <c r="D58" s="31" t="s">
        <v>44</v>
      </c>
      <c r="E58" s="29">
        <f t="shared" si="7"/>
        <v>-7930.2119076057488</v>
      </c>
      <c r="F58">
        <f t="shared" si="8"/>
        <v>-7930</v>
      </c>
      <c r="G58">
        <f t="shared" si="9"/>
        <v>-0.57180999999764026</v>
      </c>
      <c r="J58">
        <f>+G58</f>
        <v>-0.57180999999764026</v>
      </c>
      <c r="O58">
        <f t="shared" ca="1" si="10"/>
        <v>-0.26626507068634769</v>
      </c>
      <c r="Q58" s="2">
        <f t="shared" si="11"/>
        <v>12515.019100000001</v>
      </c>
      <c r="R58">
        <f t="shared" ca="1" si="12"/>
        <v>9.3357703827842767E-2</v>
      </c>
    </row>
    <row r="59" spans="1:18" x14ac:dyDescent="0.2">
      <c r="A59" s="50" t="s">
        <v>64</v>
      </c>
      <c r="B59" s="51" t="s">
        <v>29</v>
      </c>
      <c r="C59" s="50">
        <v>27830.344499999999</v>
      </c>
      <c r="D59" s="50" t="s">
        <v>58</v>
      </c>
      <c r="E59" s="29">
        <f t="shared" si="7"/>
        <v>-7820.2111034234085</v>
      </c>
      <c r="F59">
        <f t="shared" si="8"/>
        <v>-7820</v>
      </c>
      <c r="G59">
        <f t="shared" si="9"/>
        <v>-0.56964000000152737</v>
      </c>
      <c r="H59">
        <f t="shared" ref="H59:H82" si="13">+G59</f>
        <v>-0.56964000000152737</v>
      </c>
      <c r="O59">
        <f t="shared" ca="1" si="10"/>
        <v>-0.26265974871616965</v>
      </c>
      <c r="Q59" s="2">
        <f t="shared" si="11"/>
        <v>12811.844499999999</v>
      </c>
      <c r="R59">
        <f t="shared" ca="1" si="12"/>
        <v>9.4236874679221372E-2</v>
      </c>
    </row>
    <row r="60" spans="1:18" x14ac:dyDescent="0.2">
      <c r="A60" s="50" t="s">
        <v>64</v>
      </c>
      <c r="B60" s="51" t="s">
        <v>29</v>
      </c>
      <c r="C60" s="50">
        <v>27843.824199999999</v>
      </c>
      <c r="D60" s="50" t="s">
        <v>58</v>
      </c>
      <c r="E60" s="29">
        <f t="shared" si="7"/>
        <v>-7815.2156487212951</v>
      </c>
      <c r="F60">
        <f t="shared" si="8"/>
        <v>-7815</v>
      </c>
      <c r="G60">
        <f t="shared" si="9"/>
        <v>-0.5819050000027346</v>
      </c>
      <c r="H60">
        <f t="shared" si="13"/>
        <v>-0.5819050000027346</v>
      </c>
      <c r="O60">
        <f t="shared" ca="1" si="10"/>
        <v>-0.26249587044479794</v>
      </c>
      <c r="Q60" s="2">
        <f t="shared" si="11"/>
        <v>12825.324199999999</v>
      </c>
      <c r="R60">
        <f t="shared" ca="1" si="12"/>
        <v>0.10202219204495876</v>
      </c>
    </row>
    <row r="61" spans="1:18" x14ac:dyDescent="0.2">
      <c r="A61" s="50" t="s">
        <v>64</v>
      </c>
      <c r="B61" s="51" t="s">
        <v>29</v>
      </c>
      <c r="C61" s="50">
        <v>27870.825199999999</v>
      </c>
      <c r="D61" s="50" t="s">
        <v>58</v>
      </c>
      <c r="E61" s="29">
        <f t="shared" si="7"/>
        <v>-7805.2093227339383</v>
      </c>
      <c r="F61">
        <f t="shared" si="8"/>
        <v>-7805</v>
      </c>
      <c r="G61">
        <f t="shared" si="9"/>
        <v>-0.56483500000103959</v>
      </c>
      <c r="H61">
        <f t="shared" si="13"/>
        <v>-0.56483500000103959</v>
      </c>
      <c r="O61">
        <f t="shared" ca="1" si="10"/>
        <v>-0.26216811390205447</v>
      </c>
      <c r="Q61" s="2">
        <f t="shared" si="11"/>
        <v>12852.325199999999</v>
      </c>
      <c r="R61">
        <f t="shared" ca="1" si="12"/>
        <v>9.1607243940856037E-2</v>
      </c>
    </row>
    <row r="62" spans="1:18" x14ac:dyDescent="0.2">
      <c r="A62" s="50" t="s">
        <v>64</v>
      </c>
      <c r="B62" s="51" t="s">
        <v>29</v>
      </c>
      <c r="C62" s="50">
        <v>27873.521400000001</v>
      </c>
      <c r="D62" s="50" t="s">
        <v>58</v>
      </c>
      <c r="E62" s="29">
        <f t="shared" si="7"/>
        <v>-7804.210135439871</v>
      </c>
      <c r="F62">
        <f t="shared" si="8"/>
        <v>-7804</v>
      </c>
      <c r="G62">
        <f t="shared" si="9"/>
        <v>-0.56702799999766285</v>
      </c>
      <c r="H62">
        <f t="shared" si="13"/>
        <v>-0.56702799999766285</v>
      </c>
      <c r="O62">
        <f t="shared" ca="1" si="10"/>
        <v>-0.26213533824778013</v>
      </c>
      <c r="Q62" s="2">
        <f t="shared" si="11"/>
        <v>12855.021400000001</v>
      </c>
      <c r="R62">
        <f t="shared" ca="1" si="12"/>
        <v>9.2959535188928397E-2</v>
      </c>
    </row>
    <row r="63" spans="1:18" x14ac:dyDescent="0.2">
      <c r="A63" s="50" t="s">
        <v>64</v>
      </c>
      <c r="B63" s="51" t="s">
        <v>29</v>
      </c>
      <c r="C63" s="50">
        <v>27873.529399999999</v>
      </c>
      <c r="D63" s="50" t="s">
        <v>58</v>
      </c>
      <c r="E63" s="29">
        <f t="shared" si="7"/>
        <v>-7804.2071707123469</v>
      </c>
      <c r="F63">
        <f t="shared" si="8"/>
        <v>-7804</v>
      </c>
      <c r="G63">
        <f t="shared" si="9"/>
        <v>-0.55902799999967101</v>
      </c>
      <c r="H63">
        <f t="shared" si="13"/>
        <v>-0.55902799999967101</v>
      </c>
      <c r="O63">
        <f t="shared" ca="1" si="10"/>
        <v>-0.26213533824778013</v>
      </c>
      <c r="Q63" s="2">
        <f t="shared" si="11"/>
        <v>12855.029399999999</v>
      </c>
      <c r="R63">
        <f t="shared" ca="1" si="12"/>
        <v>8.8145252602122692E-2</v>
      </c>
    </row>
    <row r="64" spans="1:18" x14ac:dyDescent="0.2">
      <c r="A64" s="50" t="s">
        <v>64</v>
      </c>
      <c r="B64" s="51" t="s">
        <v>29</v>
      </c>
      <c r="C64" s="50">
        <v>27876.211299999999</v>
      </c>
      <c r="D64" s="50" t="s">
        <v>58</v>
      </c>
      <c r="E64" s="29">
        <f t="shared" si="7"/>
        <v>-7803.2132828687299</v>
      </c>
      <c r="F64">
        <f t="shared" si="8"/>
        <v>-7803</v>
      </c>
      <c r="G64">
        <f t="shared" si="9"/>
        <v>-0.57552100000248174</v>
      </c>
      <c r="H64">
        <f t="shared" si="13"/>
        <v>-0.57552100000248174</v>
      </c>
      <c r="O64">
        <f t="shared" ca="1" si="10"/>
        <v>-0.26210256259350578</v>
      </c>
      <c r="Q64" s="2">
        <f t="shared" si="11"/>
        <v>12857.711299999999</v>
      </c>
      <c r="R64">
        <f t="shared" ca="1" si="12"/>
        <v>9.8231116907884178E-2</v>
      </c>
    </row>
    <row r="65" spans="1:18" x14ac:dyDescent="0.2">
      <c r="A65" s="50" t="s">
        <v>64</v>
      </c>
      <c r="B65" s="51" t="s">
        <v>29</v>
      </c>
      <c r="C65" s="50">
        <v>27878.9087</v>
      </c>
      <c r="D65" s="50" t="s">
        <v>58</v>
      </c>
      <c r="E65" s="29">
        <f t="shared" si="7"/>
        <v>-7802.213650865534</v>
      </c>
      <c r="F65">
        <f t="shared" si="8"/>
        <v>-7802</v>
      </c>
      <c r="G65">
        <f t="shared" si="9"/>
        <v>-0.57651400000031572</v>
      </c>
      <c r="H65">
        <f t="shared" si="13"/>
        <v>-0.57651400000031572</v>
      </c>
      <c r="O65">
        <f t="shared" ca="1" si="10"/>
        <v>-0.26206978693923144</v>
      </c>
      <c r="Q65" s="2">
        <f t="shared" si="11"/>
        <v>12860.4087</v>
      </c>
      <c r="R65">
        <f t="shared" ca="1" si="12"/>
        <v>9.8875163127604568E-2</v>
      </c>
    </row>
    <row r="66" spans="1:18" x14ac:dyDescent="0.2">
      <c r="A66" s="50" t="s">
        <v>64</v>
      </c>
      <c r="B66" s="51" t="s">
        <v>29</v>
      </c>
      <c r="C66" s="50">
        <v>28075.898000000001</v>
      </c>
      <c r="D66" s="50" t="s">
        <v>58</v>
      </c>
      <c r="E66" s="29">
        <f t="shared" si="7"/>
        <v>-7729.2112008888253</v>
      </c>
      <c r="F66">
        <f t="shared" si="8"/>
        <v>-7729</v>
      </c>
      <c r="G66">
        <f t="shared" si="9"/>
        <v>-0.5699029999996128</v>
      </c>
      <c r="H66">
        <f t="shared" si="13"/>
        <v>-0.5699029999996128</v>
      </c>
      <c r="O66">
        <f t="shared" ca="1" si="10"/>
        <v>-0.25967716417720421</v>
      </c>
      <c r="Q66" s="2">
        <f t="shared" si="11"/>
        <v>13057.398000000001</v>
      </c>
      <c r="R66">
        <f t="shared" ca="1" si="12"/>
        <v>9.6240069211712007E-2</v>
      </c>
    </row>
    <row r="67" spans="1:18" x14ac:dyDescent="0.2">
      <c r="A67" s="50" t="s">
        <v>64</v>
      </c>
      <c r="B67" s="51" t="s">
        <v>29</v>
      </c>
      <c r="C67" s="50">
        <v>28078.595399999998</v>
      </c>
      <c r="D67" s="50" t="s">
        <v>58</v>
      </c>
      <c r="E67" s="29">
        <f t="shared" si="7"/>
        <v>-7728.2115688856302</v>
      </c>
      <c r="F67">
        <f t="shared" si="8"/>
        <v>-7728</v>
      </c>
      <c r="G67">
        <f t="shared" si="9"/>
        <v>-0.57089600000108476</v>
      </c>
      <c r="H67">
        <f t="shared" si="13"/>
        <v>-0.57089600000108476</v>
      </c>
      <c r="O67">
        <f t="shared" ca="1" si="10"/>
        <v>-0.25964438852292981</v>
      </c>
      <c r="Q67" s="2">
        <f t="shared" si="11"/>
        <v>13060.095399999998</v>
      </c>
      <c r="R67">
        <f t="shared" ca="1" si="12"/>
        <v>9.6877565647748312E-2</v>
      </c>
    </row>
    <row r="68" spans="1:18" x14ac:dyDescent="0.2">
      <c r="A68" s="50" t="s">
        <v>64</v>
      </c>
      <c r="B68" s="51" t="s">
        <v>29</v>
      </c>
      <c r="C68" s="50">
        <v>28078.597399999999</v>
      </c>
      <c r="D68" s="50" t="s">
        <v>58</v>
      </c>
      <c r="E68" s="29">
        <f t="shared" si="7"/>
        <v>-7728.2108277037487</v>
      </c>
      <c r="F68">
        <f t="shared" si="8"/>
        <v>-7728</v>
      </c>
      <c r="G68">
        <f t="shared" si="9"/>
        <v>-0.5688960000006773</v>
      </c>
      <c r="H68">
        <f t="shared" si="13"/>
        <v>-0.5688960000006773</v>
      </c>
      <c r="O68">
        <f t="shared" ca="1" si="10"/>
        <v>-0.25964438852292981</v>
      </c>
      <c r="Q68" s="2">
        <f t="shared" si="11"/>
        <v>13060.097399999999</v>
      </c>
      <c r="R68">
        <f t="shared" ca="1" si="12"/>
        <v>9.5636559201583676E-2</v>
      </c>
    </row>
    <row r="69" spans="1:18" x14ac:dyDescent="0.2">
      <c r="A69" s="50" t="s">
        <v>64</v>
      </c>
      <c r="B69" s="51" t="s">
        <v>29</v>
      </c>
      <c r="C69" s="50">
        <v>28083.9954</v>
      </c>
      <c r="D69" s="50" t="s">
        <v>58</v>
      </c>
      <c r="E69" s="29">
        <f t="shared" si="7"/>
        <v>-7726.2103778063465</v>
      </c>
      <c r="F69">
        <f t="shared" si="8"/>
        <v>-7726</v>
      </c>
      <c r="G69">
        <f t="shared" si="9"/>
        <v>-0.5676820000007865</v>
      </c>
      <c r="H69">
        <f t="shared" si="13"/>
        <v>-0.5676820000007865</v>
      </c>
      <c r="O69">
        <f t="shared" ca="1" si="10"/>
        <v>-0.25957883721438113</v>
      </c>
      <c r="Q69" s="2">
        <f t="shared" si="11"/>
        <v>13065.4954</v>
      </c>
      <c r="R69">
        <f t="shared" ca="1" si="12"/>
        <v>9.4927558918986202E-2</v>
      </c>
    </row>
    <row r="70" spans="1:18" x14ac:dyDescent="0.2">
      <c r="A70" s="50" t="s">
        <v>64</v>
      </c>
      <c r="B70" s="51" t="s">
        <v>29</v>
      </c>
      <c r="C70" s="50">
        <v>28154.1548</v>
      </c>
      <c r="D70" s="50" t="s">
        <v>58</v>
      </c>
      <c r="E70" s="29">
        <f t="shared" si="7"/>
        <v>-7700.2099397678539</v>
      </c>
      <c r="F70">
        <f t="shared" si="8"/>
        <v>-7700</v>
      </c>
      <c r="G70">
        <f t="shared" si="9"/>
        <v>-0.56650000000081491</v>
      </c>
      <c r="H70">
        <f t="shared" si="13"/>
        <v>-0.56650000000081491</v>
      </c>
      <c r="O70">
        <f t="shared" ca="1" si="10"/>
        <v>-0.25872667020324819</v>
      </c>
      <c r="Q70" s="2">
        <f t="shared" si="11"/>
        <v>13135.6548</v>
      </c>
      <c r="R70">
        <f t="shared" ca="1" si="12"/>
        <v>9.4724422534681774E-2</v>
      </c>
    </row>
    <row r="71" spans="1:18" x14ac:dyDescent="0.2">
      <c r="A71" s="50" t="s">
        <v>64</v>
      </c>
      <c r="B71" s="51" t="s">
        <v>29</v>
      </c>
      <c r="C71" s="50">
        <v>28178.441999999999</v>
      </c>
      <c r="D71" s="50" t="s">
        <v>58</v>
      </c>
      <c r="E71" s="29">
        <f t="shared" si="7"/>
        <v>-7691.209323475121</v>
      </c>
      <c r="F71">
        <f t="shared" si="8"/>
        <v>-7691</v>
      </c>
      <c r="G71">
        <f t="shared" si="9"/>
        <v>-0.56483700000171666</v>
      </c>
      <c r="H71">
        <f t="shared" si="13"/>
        <v>-0.56483700000171666</v>
      </c>
      <c r="O71">
        <f t="shared" ca="1" si="10"/>
        <v>-0.25843168931477906</v>
      </c>
      <c r="Q71" s="2">
        <f t="shared" si="11"/>
        <v>13159.941999999999</v>
      </c>
      <c r="R71">
        <f t="shared" ca="1" si="12"/>
        <v>9.3884214417158759E-2</v>
      </c>
    </row>
    <row r="72" spans="1:18" x14ac:dyDescent="0.2">
      <c r="A72" s="50" t="s">
        <v>64</v>
      </c>
      <c r="B72" s="51" t="s">
        <v>29</v>
      </c>
      <c r="C72" s="50">
        <v>28205.419099999999</v>
      </c>
      <c r="D72" s="50" t="s">
        <v>58</v>
      </c>
      <c r="E72" s="29">
        <f t="shared" si="7"/>
        <v>-7681.2118546112451</v>
      </c>
      <c r="F72">
        <f t="shared" si="8"/>
        <v>-7681</v>
      </c>
      <c r="G72">
        <f t="shared" si="9"/>
        <v>-0.57166700000016135</v>
      </c>
      <c r="H72">
        <f t="shared" si="13"/>
        <v>-0.57166700000016135</v>
      </c>
      <c r="O72">
        <f t="shared" ca="1" si="10"/>
        <v>-0.25810393277203558</v>
      </c>
      <c r="Q72" s="2">
        <f t="shared" si="11"/>
        <v>13186.919099999999</v>
      </c>
      <c r="R72">
        <f t="shared" ca="1" si="12"/>
        <v>9.8321797129510127E-2</v>
      </c>
    </row>
    <row r="73" spans="1:18" x14ac:dyDescent="0.2">
      <c r="A73" s="50" t="s">
        <v>64</v>
      </c>
      <c r="B73" s="51" t="s">
        <v>29</v>
      </c>
      <c r="C73" s="50">
        <v>28205.422299999998</v>
      </c>
      <c r="D73" s="50" t="s">
        <v>58</v>
      </c>
      <c r="E73" s="29">
        <f t="shared" si="7"/>
        <v>-7681.2106687202349</v>
      </c>
      <c r="F73">
        <f t="shared" si="8"/>
        <v>-7681</v>
      </c>
      <c r="G73">
        <f t="shared" si="9"/>
        <v>-0.56846700000096462</v>
      </c>
      <c r="H73">
        <f t="shared" si="13"/>
        <v>-0.56846700000096462</v>
      </c>
      <c r="O73">
        <f t="shared" ca="1" si="10"/>
        <v>-0.25810393277203558</v>
      </c>
      <c r="Q73" s="2">
        <f t="shared" si="11"/>
        <v>13186.922299999998</v>
      </c>
      <c r="R73">
        <f t="shared" ca="1" si="12"/>
        <v>9.6325233499748725E-2</v>
      </c>
    </row>
    <row r="74" spans="1:18" x14ac:dyDescent="0.2">
      <c r="A74" s="50" t="s">
        <v>64</v>
      </c>
      <c r="B74" s="51" t="s">
        <v>29</v>
      </c>
      <c r="C74" s="50">
        <v>28208.126799999998</v>
      </c>
      <c r="D74" s="50" t="s">
        <v>58</v>
      </c>
      <c r="E74" s="29">
        <f t="shared" si="7"/>
        <v>-7680.2084055213609</v>
      </c>
      <c r="F74">
        <f t="shared" si="8"/>
        <v>-7680</v>
      </c>
      <c r="G74">
        <f t="shared" si="9"/>
        <v>-0.5623600000035367</v>
      </c>
      <c r="H74">
        <f t="shared" si="13"/>
        <v>-0.5623600000035367</v>
      </c>
      <c r="O74">
        <f t="shared" ca="1" si="10"/>
        <v>-0.25807115711776124</v>
      </c>
      <c r="Q74" s="2">
        <f t="shared" si="11"/>
        <v>13189.626799999998</v>
      </c>
      <c r="R74">
        <f t="shared" ca="1" si="12"/>
        <v>9.2591699904764138E-2</v>
      </c>
    </row>
    <row r="75" spans="1:18" x14ac:dyDescent="0.2">
      <c r="A75" s="50" t="s">
        <v>64</v>
      </c>
      <c r="B75" s="51" t="s">
        <v>29</v>
      </c>
      <c r="C75" s="50">
        <v>28210.822700000001</v>
      </c>
      <c r="D75" s="50" t="s">
        <v>58</v>
      </c>
      <c r="E75" s="29">
        <f t="shared" si="7"/>
        <v>-7679.2093294045753</v>
      </c>
      <c r="F75">
        <f t="shared" si="8"/>
        <v>-7679</v>
      </c>
      <c r="G75">
        <f t="shared" si="9"/>
        <v>-0.56485299999985727</v>
      </c>
      <c r="H75">
        <f t="shared" si="13"/>
        <v>-0.56485299999985727</v>
      </c>
      <c r="O75">
        <f t="shared" ca="1" si="10"/>
        <v>-0.2580383814634869</v>
      </c>
      <c r="Q75" s="2">
        <f t="shared" si="11"/>
        <v>13192.322700000001</v>
      </c>
      <c r="R75">
        <f t="shared" ca="1" si="12"/>
        <v>9.413521014761847E-2</v>
      </c>
    </row>
    <row r="76" spans="1:18" x14ac:dyDescent="0.2">
      <c r="A76" s="50" t="s">
        <v>64</v>
      </c>
      <c r="B76" s="51" t="s">
        <v>29</v>
      </c>
      <c r="C76" s="50">
        <v>28210.824799999999</v>
      </c>
      <c r="D76" s="50" t="s">
        <v>58</v>
      </c>
      <c r="E76" s="29">
        <f t="shared" si="7"/>
        <v>-7679.2085511636005</v>
      </c>
      <c r="F76">
        <f t="shared" si="8"/>
        <v>-7679</v>
      </c>
      <c r="G76">
        <f t="shared" si="9"/>
        <v>-0.56275300000197603</v>
      </c>
      <c r="H76">
        <f t="shared" si="13"/>
        <v>-0.56275300000197603</v>
      </c>
      <c r="O76">
        <f t="shared" ca="1" si="10"/>
        <v>-0.2580383814634869</v>
      </c>
      <c r="Q76" s="2">
        <f t="shared" si="11"/>
        <v>13192.324799999999</v>
      </c>
      <c r="R76">
        <f t="shared" ca="1" si="12"/>
        <v>9.2850998751056943E-2</v>
      </c>
    </row>
    <row r="77" spans="1:18" x14ac:dyDescent="0.2">
      <c r="A77" s="50" t="s">
        <v>64</v>
      </c>
      <c r="B77" s="51" t="s">
        <v>29</v>
      </c>
      <c r="C77" s="50">
        <v>28213.520499999999</v>
      </c>
      <c r="D77" s="50" t="s">
        <v>58</v>
      </c>
      <c r="E77" s="29">
        <f t="shared" si="7"/>
        <v>-7678.2095491650034</v>
      </c>
      <c r="F77">
        <f t="shared" si="8"/>
        <v>-7678</v>
      </c>
      <c r="G77">
        <f t="shared" si="9"/>
        <v>-0.56544600000052014</v>
      </c>
      <c r="H77">
        <f t="shared" si="13"/>
        <v>-0.56544600000052014</v>
      </c>
      <c r="O77">
        <f t="shared" ca="1" si="10"/>
        <v>-0.25800560580921256</v>
      </c>
      <c r="Q77" s="2">
        <f t="shared" si="11"/>
        <v>13195.020499999999</v>
      </c>
      <c r="R77">
        <f t="shared" ca="1" si="12"/>
        <v>9.4519595980506591E-2</v>
      </c>
    </row>
    <row r="78" spans="1:18" x14ac:dyDescent="0.2">
      <c r="A78" s="50" t="s">
        <v>64</v>
      </c>
      <c r="B78" s="51" t="s">
        <v>29</v>
      </c>
      <c r="C78" s="50">
        <v>28245.9084</v>
      </c>
      <c r="D78" s="50" t="s">
        <v>58</v>
      </c>
      <c r="E78" s="29">
        <f t="shared" si="7"/>
        <v>-7666.2068868396855</v>
      </c>
      <c r="F78">
        <f t="shared" si="8"/>
        <v>-7666</v>
      </c>
      <c r="G78">
        <f t="shared" si="9"/>
        <v>-0.55826199999864912</v>
      </c>
      <c r="H78">
        <f t="shared" si="13"/>
        <v>-0.55826199999864912</v>
      </c>
      <c r="O78">
        <f t="shared" ca="1" si="10"/>
        <v>-0.2576122979579204</v>
      </c>
      <c r="Q78" s="2">
        <f t="shared" si="11"/>
        <v>13227.4084</v>
      </c>
      <c r="R78">
        <f t="shared" ca="1" si="12"/>
        <v>9.039024333717896E-2</v>
      </c>
    </row>
    <row r="79" spans="1:18" x14ac:dyDescent="0.2">
      <c r="A79" s="50" t="s">
        <v>64</v>
      </c>
      <c r="B79" s="51" t="s">
        <v>29</v>
      </c>
      <c r="C79" s="50">
        <v>28248.603500000001</v>
      </c>
      <c r="D79" s="50" t="s">
        <v>58</v>
      </c>
      <c r="E79" s="29">
        <f t="shared" si="7"/>
        <v>-7665.2081071956527</v>
      </c>
      <c r="F79">
        <f t="shared" si="8"/>
        <v>-7665</v>
      </c>
      <c r="G79">
        <f t="shared" si="9"/>
        <v>-0.56155500000022585</v>
      </c>
      <c r="H79">
        <f t="shared" si="13"/>
        <v>-0.56155500000022585</v>
      </c>
      <c r="O79">
        <f t="shared" ca="1" si="10"/>
        <v>-0.25757952230364606</v>
      </c>
      <c r="Q79" s="2">
        <f t="shared" si="11"/>
        <v>13230.103500000001</v>
      </c>
      <c r="R79">
        <f t="shared" ca="1" si="12"/>
        <v>9.2401091040863872E-2</v>
      </c>
    </row>
    <row r="80" spans="1:18" x14ac:dyDescent="0.2">
      <c r="A80" s="50" t="s">
        <v>64</v>
      </c>
      <c r="B80" s="51" t="s">
        <v>29</v>
      </c>
      <c r="C80" s="50">
        <v>28251.2893</v>
      </c>
      <c r="D80" s="50" t="s">
        <v>58</v>
      </c>
      <c r="E80" s="29">
        <f t="shared" si="7"/>
        <v>-7664.2127740473679</v>
      </c>
      <c r="F80">
        <f t="shared" si="8"/>
        <v>-7664</v>
      </c>
      <c r="G80">
        <f t="shared" si="9"/>
        <v>-0.57414799999969546</v>
      </c>
      <c r="H80">
        <f t="shared" si="13"/>
        <v>-0.57414799999969546</v>
      </c>
      <c r="O80">
        <f t="shared" ca="1" si="10"/>
        <v>-0.25754674664937172</v>
      </c>
      <c r="Q80" s="2">
        <f t="shared" si="11"/>
        <v>13232.7893</v>
      </c>
      <c r="R80">
        <f t="shared" ca="1" si="12"/>
        <v>0.10023635362299588</v>
      </c>
    </row>
    <row r="81" spans="1:18" x14ac:dyDescent="0.2">
      <c r="A81" s="50" t="s">
        <v>64</v>
      </c>
      <c r="B81" s="51" t="s">
        <v>29</v>
      </c>
      <c r="C81" s="50">
        <v>28545.428500000002</v>
      </c>
      <c r="D81" s="50" t="s">
        <v>58</v>
      </c>
      <c r="E81" s="29">
        <f t="shared" si="7"/>
        <v>-7555.2074512496874</v>
      </c>
      <c r="F81">
        <f t="shared" si="8"/>
        <v>-7555</v>
      </c>
      <c r="G81">
        <f t="shared" si="9"/>
        <v>-0.55978499999764608</v>
      </c>
      <c r="H81">
        <f t="shared" si="13"/>
        <v>-0.55978499999764608</v>
      </c>
      <c r="O81">
        <f t="shared" ca="1" si="10"/>
        <v>-0.25397420033346807</v>
      </c>
      <c r="Q81" s="2">
        <f t="shared" si="11"/>
        <v>13526.928500000002</v>
      </c>
      <c r="R81">
        <f t="shared" ca="1" si="12"/>
        <v>9.3520245191244022E-2</v>
      </c>
    </row>
    <row r="82" spans="1:18" x14ac:dyDescent="0.2">
      <c r="A82" s="50" t="s">
        <v>64</v>
      </c>
      <c r="B82" s="51" t="s">
        <v>29</v>
      </c>
      <c r="C82" s="50">
        <v>28561.616399999999</v>
      </c>
      <c r="D82" s="50" t="s">
        <v>58</v>
      </c>
      <c r="E82" s="29">
        <f t="shared" si="7"/>
        <v>-7549.2083621622205</v>
      </c>
      <c r="F82">
        <f t="shared" si="8"/>
        <v>-7549</v>
      </c>
      <c r="G82">
        <f t="shared" si="9"/>
        <v>-0.5622430000003078</v>
      </c>
      <c r="H82">
        <f t="shared" si="13"/>
        <v>-0.5622430000003078</v>
      </c>
      <c r="O82">
        <f t="shared" ca="1" si="10"/>
        <v>-0.25377754640782196</v>
      </c>
      <c r="Q82" s="2">
        <f t="shared" si="11"/>
        <v>13543.116399999999</v>
      </c>
      <c r="R82">
        <f t="shared" ca="1" si="12"/>
        <v>9.5150936060018038E-2</v>
      </c>
    </row>
    <row r="83" spans="1:18" x14ac:dyDescent="0.2">
      <c r="A83" s="31" t="s">
        <v>45</v>
      </c>
      <c r="B83" s="32" t="s">
        <v>28</v>
      </c>
      <c r="C83" s="33">
        <v>40897.538</v>
      </c>
      <c r="D83" s="31" t="s">
        <v>44</v>
      </c>
      <c r="E83" s="29">
        <f t="shared" si="7"/>
        <v>-2977.6275731518717</v>
      </c>
      <c r="F83">
        <f t="shared" si="8"/>
        <v>-2977.5</v>
      </c>
      <c r="G83">
        <f t="shared" si="9"/>
        <v>-0.34424249999574386</v>
      </c>
      <c r="J83">
        <f>+G83</f>
        <v>-0.34424249999574386</v>
      </c>
      <c r="O83">
        <f t="shared" ca="1" si="10"/>
        <v>-0.1039436428926506</v>
      </c>
      <c r="Q83" s="2">
        <f t="shared" si="11"/>
        <v>25879.038</v>
      </c>
      <c r="R83">
        <f t="shared" ca="1" si="12"/>
        <v>5.7743540725052833E-2</v>
      </c>
    </row>
    <row r="84" spans="1:18" x14ac:dyDescent="0.2">
      <c r="A84" s="31" t="s">
        <v>43</v>
      </c>
      <c r="B84" s="32" t="s">
        <v>28</v>
      </c>
      <c r="C84" s="31">
        <v>40897.538699999997</v>
      </c>
      <c r="D84" s="31" t="s">
        <v>44</v>
      </c>
      <c r="E84" s="29">
        <f t="shared" si="7"/>
        <v>-2977.6273137382145</v>
      </c>
      <c r="F84">
        <f t="shared" si="8"/>
        <v>-2977.5</v>
      </c>
      <c r="G84">
        <f t="shared" si="9"/>
        <v>-0.34354249999887543</v>
      </c>
      <c r="J84">
        <f>+G84</f>
        <v>-0.34354249999887543</v>
      </c>
      <c r="O84">
        <f t="shared" ca="1" si="10"/>
        <v>-0.1039436428926506</v>
      </c>
      <c r="Q84" s="2">
        <f t="shared" si="11"/>
        <v>25879.038699999997</v>
      </c>
      <c r="R84">
        <f t="shared" ca="1" si="12"/>
        <v>5.7407612326609146E-2</v>
      </c>
    </row>
    <row r="85" spans="1:18" x14ac:dyDescent="0.2">
      <c r="A85" s="31" t="s">
        <v>43</v>
      </c>
      <c r="B85" s="32" t="s">
        <v>28</v>
      </c>
      <c r="C85" s="31">
        <v>40911.026400000002</v>
      </c>
      <c r="D85" s="31" t="s">
        <v>44</v>
      </c>
      <c r="E85" s="29">
        <f t="shared" ref="E85:E118" si="14">+(C85-C$7)/C$8</f>
        <v>-2972.6288943085742</v>
      </c>
      <c r="F85">
        <f t="shared" ref="F85:F116" si="15">ROUND(2*E85,0)/2</f>
        <v>-2972.5</v>
      </c>
      <c r="G85">
        <f t="shared" ref="G85:G116" si="16">+C85-(C$7+F85*C$8)</f>
        <v>-0.34780749999481486</v>
      </c>
      <c r="J85">
        <f>+G85</f>
        <v>-0.34780749999481486</v>
      </c>
      <c r="O85">
        <f t="shared" ca="1" si="10"/>
        <v>-0.10377976462127886</v>
      </c>
      <c r="Q85" s="2">
        <f t="shared" ref="Q85:Q118" si="17">+C85-15018.5</f>
        <v>25892.526400000002</v>
      </c>
      <c r="R85">
        <f t="shared" ca="1" si="12"/>
        <v>5.9549535631536518E-2</v>
      </c>
    </row>
    <row r="86" spans="1:18" x14ac:dyDescent="0.2">
      <c r="A86" s="31" t="s">
        <v>43</v>
      </c>
      <c r="B86" s="32" t="s">
        <v>29</v>
      </c>
      <c r="C86" s="31">
        <v>40915.072200000002</v>
      </c>
      <c r="D86" s="31" t="s">
        <v>44</v>
      </c>
      <c r="E86" s="29">
        <f t="shared" si="14"/>
        <v>-2971.1295574810624</v>
      </c>
      <c r="F86">
        <f t="shared" si="15"/>
        <v>-2971</v>
      </c>
      <c r="G86">
        <f t="shared" si="16"/>
        <v>-0.34959700000035809</v>
      </c>
      <c r="J86">
        <f>+G86</f>
        <v>-0.34959700000035809</v>
      </c>
      <c r="O86">
        <f t="shared" ca="1" si="10"/>
        <v>-0.10373060113986735</v>
      </c>
      <c r="Q86" s="2">
        <f t="shared" si="17"/>
        <v>25896.572200000002</v>
      </c>
      <c r="R86">
        <f t="shared" ca="1" si="12"/>
        <v>6.0450286088625925E-2</v>
      </c>
    </row>
    <row r="87" spans="1:18" x14ac:dyDescent="0.2">
      <c r="A87" s="31" t="s">
        <v>43</v>
      </c>
      <c r="B87" s="32" t="s">
        <v>28</v>
      </c>
      <c r="C87" s="31">
        <v>40924.523699999998</v>
      </c>
      <c r="D87" s="31" t="s">
        <v>44</v>
      </c>
      <c r="E87" s="29">
        <f t="shared" si="14"/>
        <v>-2967.6269172059078</v>
      </c>
      <c r="F87">
        <f t="shared" si="15"/>
        <v>-2967.5</v>
      </c>
      <c r="G87">
        <f t="shared" si="16"/>
        <v>-0.34247250000044005</v>
      </c>
      <c r="J87">
        <f>+G87</f>
        <v>-0.34247250000044005</v>
      </c>
      <c r="O87">
        <f t="shared" ca="1" si="10"/>
        <v>-0.10361588634990714</v>
      </c>
      <c r="Q87" s="2">
        <f t="shared" si="17"/>
        <v>25906.023699999998</v>
      </c>
      <c r="R87">
        <f t="shared" ca="1" si="12"/>
        <v>5.7052481884599937E-2</v>
      </c>
    </row>
    <row r="88" spans="1:18" x14ac:dyDescent="0.2">
      <c r="A88" s="50" t="s">
        <v>258</v>
      </c>
      <c r="B88" s="51" t="s">
        <v>29</v>
      </c>
      <c r="C88" s="50">
        <v>41252.381000000001</v>
      </c>
      <c r="D88" s="50" t="s">
        <v>58</v>
      </c>
      <c r="E88" s="29">
        <f t="shared" si="14"/>
        <v>-2846.1259720137127</v>
      </c>
      <c r="F88">
        <f t="shared" si="15"/>
        <v>-2846</v>
      </c>
      <c r="G88">
        <f t="shared" si="16"/>
        <v>-0.33992199999920558</v>
      </c>
      <c r="I88">
        <f>+G88</f>
        <v>-0.33992199999920558</v>
      </c>
      <c r="O88">
        <f t="shared" ca="1" si="10"/>
        <v>-9.9633644355574133E-2</v>
      </c>
      <c r="Q88" s="2">
        <f t="shared" si="17"/>
        <v>26233.881000000001</v>
      </c>
      <c r="R88">
        <f t="shared" ca="1" si="12"/>
        <v>5.7738493857920306E-2</v>
      </c>
    </row>
    <row r="89" spans="1:18" x14ac:dyDescent="0.2">
      <c r="A89" s="31" t="s">
        <v>43</v>
      </c>
      <c r="B89" s="32" t="s">
        <v>28</v>
      </c>
      <c r="C89" s="31">
        <v>41666.600899999998</v>
      </c>
      <c r="D89" s="31" t="s">
        <v>44</v>
      </c>
      <c r="E89" s="29">
        <f t="shared" si="14"/>
        <v>-2692.6198296541688</v>
      </c>
      <c r="F89">
        <f t="shared" si="15"/>
        <v>-2692.5</v>
      </c>
      <c r="G89">
        <f t="shared" si="16"/>
        <v>-0.323347500001546</v>
      </c>
      <c r="J89">
        <f>+G89</f>
        <v>-0.323347500001546</v>
      </c>
      <c r="O89">
        <f t="shared" ca="1" si="10"/>
        <v>-9.4602581424462068E-2</v>
      </c>
      <c r="Q89" s="2">
        <f t="shared" si="17"/>
        <v>26648.100899999998</v>
      </c>
      <c r="R89">
        <f t="shared" ca="1" si="12"/>
        <v>5.2324237774836753E-2</v>
      </c>
    </row>
    <row r="90" spans="1:18" x14ac:dyDescent="0.2">
      <c r="A90" s="29" t="s">
        <v>12</v>
      </c>
      <c r="B90" s="29"/>
      <c r="C90" s="30">
        <v>42594.615180000001</v>
      </c>
      <c r="D90" s="30" t="s">
        <v>14</v>
      </c>
      <c r="E90" s="29">
        <f t="shared" si="14"/>
        <v>-2348.7061447313267</v>
      </c>
      <c r="F90">
        <f t="shared" si="15"/>
        <v>-2348.5</v>
      </c>
      <c r="G90">
        <f t="shared" si="16"/>
        <v>-0.5562595000010333</v>
      </c>
      <c r="J90">
        <v>-0.5562595000010333</v>
      </c>
      <c r="Q90" s="2">
        <f t="shared" si="17"/>
        <v>27576.115180000001</v>
      </c>
    </row>
    <row r="91" spans="1:18" x14ac:dyDescent="0.2">
      <c r="A91" s="31" t="s">
        <v>43</v>
      </c>
      <c r="B91" s="32" t="s">
        <v>28</v>
      </c>
      <c r="C91" s="31">
        <v>42762.208299999998</v>
      </c>
      <c r="D91" s="31" t="s">
        <v>44</v>
      </c>
      <c r="E91" s="29">
        <f t="shared" si="14"/>
        <v>-2286.5976527511007</v>
      </c>
      <c r="F91">
        <f t="shared" si="15"/>
        <v>-2286.5</v>
      </c>
      <c r="G91">
        <f t="shared" si="16"/>
        <v>-0.26350549999915529</v>
      </c>
      <c r="J91">
        <f t="shared" ref="J91:J101" si="18">+G91</f>
        <v>-0.26350549999915529</v>
      </c>
      <c r="O91">
        <f t="shared" ref="O91:O118" ca="1" si="19">+C$11+C$12*$F91</f>
        <v>-8.1295665789077709E-2</v>
      </c>
      <c r="Q91" s="2">
        <f t="shared" si="17"/>
        <v>27743.708299999998</v>
      </c>
      <c r="R91">
        <f t="shared" ref="R91:R118" ca="1" si="20">+(O91-G91)^2</f>
        <v>3.320042368286396E-2</v>
      </c>
    </row>
    <row r="92" spans="1:18" x14ac:dyDescent="0.2">
      <c r="A92" s="31" t="s">
        <v>43</v>
      </c>
      <c r="B92" s="32" t="s">
        <v>28</v>
      </c>
      <c r="C92" s="31">
        <v>42775.703699999998</v>
      </c>
      <c r="D92" s="31" t="s">
        <v>44</v>
      </c>
      <c r="E92" s="29">
        <f t="shared" si="14"/>
        <v>-2281.5963797712197</v>
      </c>
      <c r="F92">
        <f t="shared" si="15"/>
        <v>-2281.5</v>
      </c>
      <c r="G92">
        <f t="shared" si="16"/>
        <v>-0.26007050000043819</v>
      </c>
      <c r="J92">
        <f t="shared" si="18"/>
        <v>-0.26007050000043819</v>
      </c>
      <c r="O92">
        <f t="shared" ca="1" si="19"/>
        <v>-8.1131787517705972E-2</v>
      </c>
      <c r="Q92" s="2">
        <f t="shared" si="17"/>
        <v>27757.203699999998</v>
      </c>
      <c r="R92">
        <f t="shared" ca="1" si="20"/>
        <v>3.2019062824977906E-2</v>
      </c>
    </row>
    <row r="93" spans="1:18" x14ac:dyDescent="0.2">
      <c r="A93" s="31" t="s">
        <v>43</v>
      </c>
      <c r="B93" s="32" t="s">
        <v>29</v>
      </c>
      <c r="C93" s="31">
        <v>43076.591699999997</v>
      </c>
      <c r="D93" s="31" t="s">
        <v>44</v>
      </c>
      <c r="E93" s="29">
        <f t="shared" si="14"/>
        <v>-2170.0900128335652</v>
      </c>
      <c r="F93">
        <f t="shared" si="15"/>
        <v>-2170</v>
      </c>
      <c r="G93">
        <f t="shared" si="16"/>
        <v>-0.24289000000135275</v>
      </c>
      <c r="J93">
        <f t="shared" si="18"/>
        <v>-0.24289000000135275</v>
      </c>
      <c r="O93">
        <f t="shared" ca="1" si="19"/>
        <v>-7.747730206611643E-2</v>
      </c>
      <c r="Q93" s="2">
        <f t="shared" si="17"/>
        <v>28058.091699999997</v>
      </c>
      <c r="R93">
        <f t="shared" ca="1" si="20"/>
        <v>2.7361360638213737E-2</v>
      </c>
    </row>
    <row r="94" spans="1:18" x14ac:dyDescent="0.2">
      <c r="A94" s="31" t="s">
        <v>43</v>
      </c>
      <c r="B94" s="32" t="s">
        <v>28</v>
      </c>
      <c r="C94" s="31">
        <v>43134.607400000001</v>
      </c>
      <c r="D94" s="31" t="s">
        <v>44</v>
      </c>
      <c r="E94" s="29">
        <f t="shared" si="14"/>
        <v>-2148.5899200005329</v>
      </c>
      <c r="F94">
        <f t="shared" si="15"/>
        <v>-2148.5</v>
      </c>
      <c r="G94">
        <f t="shared" si="16"/>
        <v>-0.24263950000022305</v>
      </c>
      <c r="J94">
        <f t="shared" si="18"/>
        <v>-0.24263950000022305</v>
      </c>
      <c r="O94">
        <f t="shared" ca="1" si="19"/>
        <v>-7.6772625499217997E-2</v>
      </c>
      <c r="Q94" s="2">
        <f t="shared" si="17"/>
        <v>28116.107400000001</v>
      </c>
      <c r="R94">
        <f t="shared" ca="1" si="20"/>
        <v>2.7511820056732167E-2</v>
      </c>
    </row>
    <row r="95" spans="1:18" x14ac:dyDescent="0.2">
      <c r="A95" s="29" t="s">
        <v>30</v>
      </c>
      <c r="B95" s="34" t="s">
        <v>28</v>
      </c>
      <c r="C95" s="30">
        <v>46127.33</v>
      </c>
      <c r="D95" s="30"/>
      <c r="E95" s="29">
        <f t="shared" si="14"/>
        <v>-1039.5140366877608</v>
      </c>
      <c r="F95">
        <f t="shared" si="15"/>
        <v>-1039.5</v>
      </c>
      <c r="G95">
        <f t="shared" si="16"/>
        <v>-3.7876499998674262E-2</v>
      </c>
      <c r="J95">
        <f t="shared" si="18"/>
        <v>-3.7876499998674262E-2</v>
      </c>
      <c r="O95">
        <f t="shared" ca="1" si="19"/>
        <v>-4.0424424908968616E-2</v>
      </c>
      <c r="Q95" s="2">
        <f t="shared" si="17"/>
        <v>31108.83</v>
      </c>
      <c r="R95">
        <f t="shared" ca="1" si="20"/>
        <v>6.4919213484984912E-6</v>
      </c>
    </row>
    <row r="96" spans="1:18" x14ac:dyDescent="0.2">
      <c r="A96" s="29" t="s">
        <v>30</v>
      </c>
      <c r="B96" s="34" t="s">
        <v>29</v>
      </c>
      <c r="C96" s="30">
        <v>46150.268400000001</v>
      </c>
      <c r="D96" s="30"/>
      <c r="E96" s="29">
        <f t="shared" si="14"/>
        <v>-1031.0132734557189</v>
      </c>
      <c r="F96">
        <f t="shared" si="15"/>
        <v>-1031</v>
      </c>
      <c r="G96">
        <f t="shared" si="16"/>
        <v>-3.5816999996313825E-2</v>
      </c>
      <c r="J96">
        <f t="shared" si="18"/>
        <v>-3.5816999996313825E-2</v>
      </c>
      <c r="O96">
        <f t="shared" ca="1" si="19"/>
        <v>-4.0145831847636676E-2</v>
      </c>
      <c r="Q96" s="2">
        <f t="shared" si="17"/>
        <v>31131.768400000001</v>
      </c>
      <c r="R96">
        <f t="shared" ca="1" si="20"/>
        <v>1.8738785197027219E-5</v>
      </c>
    </row>
    <row r="97" spans="1:18" x14ac:dyDescent="0.2">
      <c r="A97" s="50" t="s">
        <v>288</v>
      </c>
      <c r="B97" s="51" t="s">
        <v>28</v>
      </c>
      <c r="C97" s="50">
        <v>46321.615599999997</v>
      </c>
      <c r="D97" s="50" t="s">
        <v>58</v>
      </c>
      <c r="E97" s="29">
        <f t="shared" si="14"/>
        <v>-967.51355343717591</v>
      </c>
      <c r="F97">
        <f t="shared" si="15"/>
        <v>-967.5</v>
      </c>
      <c r="G97">
        <f t="shared" si="16"/>
        <v>-3.6572500001057051E-2</v>
      </c>
      <c r="J97">
        <f t="shared" si="18"/>
        <v>-3.6572500001057051E-2</v>
      </c>
      <c r="O97">
        <f t="shared" ca="1" si="19"/>
        <v>-3.8064577801215721E-2</v>
      </c>
      <c r="Q97" s="2">
        <f t="shared" si="17"/>
        <v>31303.115599999997</v>
      </c>
      <c r="R97">
        <f t="shared" ca="1" si="20"/>
        <v>2.2262961617263355E-6</v>
      </c>
    </row>
    <row r="98" spans="1:18" x14ac:dyDescent="0.2">
      <c r="A98" s="29" t="s">
        <v>30</v>
      </c>
      <c r="B98" s="34" t="s">
        <v>28</v>
      </c>
      <c r="C98" s="30">
        <v>51227.352299999999</v>
      </c>
      <c r="D98" s="30">
        <v>6.9999999999999999E-4</v>
      </c>
      <c r="E98" s="29">
        <f t="shared" si="14"/>
        <v>850.50802459093245</v>
      </c>
      <c r="F98">
        <f t="shared" si="15"/>
        <v>850.5</v>
      </c>
      <c r="G98">
        <f t="shared" si="16"/>
        <v>2.1653499999956694E-2</v>
      </c>
      <c r="J98">
        <f t="shared" si="18"/>
        <v>2.1653499999956694E-2</v>
      </c>
      <c r="O98">
        <f t="shared" ca="1" si="19"/>
        <v>2.1521561669544765E-2</v>
      </c>
      <c r="Q98" s="2">
        <f t="shared" si="17"/>
        <v>36208.852299999999</v>
      </c>
      <c r="R98">
        <f t="shared" ca="1" si="20"/>
        <v>1.7407723031887234E-8</v>
      </c>
    </row>
    <row r="99" spans="1:18" x14ac:dyDescent="0.2">
      <c r="A99" s="29" t="s">
        <v>30</v>
      </c>
      <c r="B99" s="34" t="s">
        <v>29</v>
      </c>
      <c r="C99" s="30">
        <v>51231.3966</v>
      </c>
      <c r="D99" s="30">
        <v>1E-3</v>
      </c>
      <c r="E99" s="29">
        <f t="shared" si="14"/>
        <v>852.00680553203381</v>
      </c>
      <c r="F99">
        <f t="shared" si="15"/>
        <v>852</v>
      </c>
      <c r="G99">
        <f t="shared" si="16"/>
        <v>1.8364000003202818E-2</v>
      </c>
      <c r="J99">
        <f t="shared" si="18"/>
        <v>1.8364000003202818E-2</v>
      </c>
      <c r="O99">
        <f t="shared" ca="1" si="19"/>
        <v>2.1570725150956285E-2</v>
      </c>
      <c r="Q99" s="2">
        <f t="shared" si="17"/>
        <v>36212.8966</v>
      </c>
      <c r="R99">
        <f t="shared" ca="1" si="20"/>
        <v>1.028308617323449E-5</v>
      </c>
    </row>
    <row r="100" spans="1:18" x14ac:dyDescent="0.2">
      <c r="A100" s="29" t="s">
        <v>30</v>
      </c>
      <c r="B100" s="34" t="s">
        <v>29</v>
      </c>
      <c r="C100" s="30">
        <v>51463.455999999998</v>
      </c>
      <c r="D100" s="30">
        <v>8.9999999999999998E-4</v>
      </c>
      <c r="E100" s="29">
        <f t="shared" si="14"/>
        <v>938.0059168549576</v>
      </c>
      <c r="F100">
        <f t="shared" si="15"/>
        <v>938</v>
      </c>
      <c r="G100">
        <f t="shared" si="16"/>
        <v>1.5965999999025371E-2</v>
      </c>
      <c r="J100">
        <f t="shared" si="18"/>
        <v>1.5965999999025371E-2</v>
      </c>
      <c r="O100">
        <f t="shared" ca="1" si="19"/>
        <v>2.4389431418550017E-2</v>
      </c>
      <c r="Q100" s="2">
        <f t="shared" si="17"/>
        <v>36444.955999999998</v>
      </c>
      <c r="R100">
        <f t="shared" ca="1" si="20"/>
        <v>7.0954196879434995E-5</v>
      </c>
    </row>
    <row r="101" spans="1:18" x14ac:dyDescent="0.2">
      <c r="A101" s="29" t="s">
        <v>30</v>
      </c>
      <c r="B101" s="34" t="s">
        <v>29</v>
      </c>
      <c r="C101" s="30">
        <v>51501.236599999997</v>
      </c>
      <c r="D101" s="30">
        <v>1E-3</v>
      </c>
      <c r="E101" s="29">
        <f t="shared" si="14"/>
        <v>952.00706494569101</v>
      </c>
      <c r="F101">
        <f t="shared" si="15"/>
        <v>952</v>
      </c>
      <c r="G101">
        <f t="shared" si="16"/>
        <v>1.9064000000071246E-2</v>
      </c>
      <c r="J101">
        <f t="shared" si="18"/>
        <v>1.9064000000071246E-2</v>
      </c>
      <c r="O101">
        <f t="shared" ca="1" si="19"/>
        <v>2.4848290578390855E-2</v>
      </c>
      <c r="Q101" s="2">
        <f t="shared" si="17"/>
        <v>36482.736599999997</v>
      </c>
      <c r="R101">
        <f t="shared" ca="1" si="20"/>
        <v>3.3458017494436987E-5</v>
      </c>
    </row>
    <row r="102" spans="1:18" x14ac:dyDescent="0.2">
      <c r="A102" s="35" t="s">
        <v>48</v>
      </c>
      <c r="B102" s="36" t="s">
        <v>29</v>
      </c>
      <c r="C102" s="35">
        <v>53298.396500000003</v>
      </c>
      <c r="D102" s="35">
        <v>5.0000000000000001E-4</v>
      </c>
      <c r="E102" s="29">
        <f t="shared" si="14"/>
        <v>1618.0182427096438</v>
      </c>
      <c r="F102">
        <f t="shared" si="15"/>
        <v>1618</v>
      </c>
      <c r="G102">
        <f t="shared" si="16"/>
        <v>4.9226000002818182E-2</v>
      </c>
      <c r="K102">
        <f t="shared" ref="K102:K118" si="21">+G102</f>
        <v>4.9226000002818182E-2</v>
      </c>
      <c r="O102">
        <f t="shared" ca="1" si="19"/>
        <v>4.6676876325105095E-2</v>
      </c>
      <c r="Q102" s="2">
        <f t="shared" si="17"/>
        <v>38279.896500000003</v>
      </c>
      <c r="R102">
        <f t="shared" ca="1" si="20"/>
        <v>6.4980315242774963E-6</v>
      </c>
    </row>
    <row r="103" spans="1:18" x14ac:dyDescent="0.2">
      <c r="A103" s="35" t="s">
        <v>48</v>
      </c>
      <c r="B103" s="36" t="s">
        <v>29</v>
      </c>
      <c r="C103" s="35">
        <v>53325.372000000003</v>
      </c>
      <c r="D103" s="35">
        <v>2.9999999999999997E-4</v>
      </c>
      <c r="E103" s="29">
        <f t="shared" si="14"/>
        <v>1628.0151186280148</v>
      </c>
      <c r="F103">
        <f t="shared" si="15"/>
        <v>1628</v>
      </c>
      <c r="G103">
        <f t="shared" si="16"/>
        <v>4.0796000001137145E-2</v>
      </c>
      <c r="K103">
        <f t="shared" si="21"/>
        <v>4.0796000001137145E-2</v>
      </c>
      <c r="O103">
        <f t="shared" ca="1" si="19"/>
        <v>4.7004632867848554E-2</v>
      </c>
      <c r="Q103" s="2">
        <f t="shared" si="17"/>
        <v>38306.872000000003</v>
      </c>
      <c r="R103">
        <f t="shared" ca="1" si="20"/>
        <v>3.8547122073609138E-5</v>
      </c>
    </row>
    <row r="104" spans="1:18" x14ac:dyDescent="0.2">
      <c r="A104" s="31" t="s">
        <v>46</v>
      </c>
      <c r="B104" s="32" t="s">
        <v>29</v>
      </c>
      <c r="C104" s="31">
        <v>54534.275150000001</v>
      </c>
      <c r="D104" s="31">
        <v>1E-3</v>
      </c>
      <c r="E104" s="29">
        <f t="shared" si="14"/>
        <v>2076.0236740904688</v>
      </c>
      <c r="F104">
        <f t="shared" si="15"/>
        <v>2076</v>
      </c>
      <c r="G104">
        <f t="shared" si="16"/>
        <v>6.3882000002195127E-2</v>
      </c>
      <c r="K104">
        <f t="shared" si="21"/>
        <v>6.3882000002195127E-2</v>
      </c>
      <c r="O104">
        <f t="shared" ca="1" si="19"/>
        <v>6.1688125982755429E-2</v>
      </c>
      <c r="Q104" s="2">
        <f t="shared" si="17"/>
        <v>39515.775150000001</v>
      </c>
      <c r="R104">
        <f t="shared" ca="1" si="20"/>
        <v>4.813083213172498E-6</v>
      </c>
    </row>
    <row r="105" spans="1:18" x14ac:dyDescent="0.2">
      <c r="A105" s="31" t="s">
        <v>46</v>
      </c>
      <c r="B105" s="32" t="s">
        <v>29</v>
      </c>
      <c r="C105" s="31">
        <v>54809.506479999996</v>
      </c>
      <c r="D105" s="31">
        <v>5.9999999999999995E-4</v>
      </c>
      <c r="E105" s="29">
        <f t="shared" si="14"/>
        <v>2178.0219115599539</v>
      </c>
      <c r="F105">
        <f t="shared" si="15"/>
        <v>2178</v>
      </c>
      <c r="G105">
        <f t="shared" si="16"/>
        <v>5.9126000000105705E-2</v>
      </c>
      <c r="K105">
        <f t="shared" si="21"/>
        <v>5.9126000000105705E-2</v>
      </c>
      <c r="O105">
        <f t="shared" ca="1" si="19"/>
        <v>6.5031242718738683E-2</v>
      </c>
      <c r="Q105" s="2">
        <f t="shared" si="17"/>
        <v>39791.006479999996</v>
      </c>
      <c r="R105">
        <f t="shared" ca="1" si="20"/>
        <v>3.4871891565967801E-5</v>
      </c>
    </row>
    <row r="106" spans="1:18" x14ac:dyDescent="0.2">
      <c r="A106" s="31" t="s">
        <v>46</v>
      </c>
      <c r="B106" s="32" t="s">
        <v>28</v>
      </c>
      <c r="C106" s="31">
        <v>54840.54681</v>
      </c>
      <c r="D106" s="31">
        <v>4.0000000000000002E-4</v>
      </c>
      <c r="E106" s="29">
        <f t="shared" si="14"/>
        <v>2189.5251766514371</v>
      </c>
      <c r="F106">
        <f t="shared" si="15"/>
        <v>2189.5</v>
      </c>
      <c r="G106">
        <f t="shared" si="16"/>
        <v>6.7936500003270339E-2</v>
      </c>
      <c r="K106">
        <f t="shared" si="21"/>
        <v>6.7936500003270339E-2</v>
      </c>
      <c r="O106">
        <f t="shared" ca="1" si="19"/>
        <v>6.5408162742893669E-2</v>
      </c>
      <c r="Q106" s="2">
        <f t="shared" si="17"/>
        <v>39822.04681</v>
      </c>
      <c r="R106">
        <f t="shared" ca="1" si="20"/>
        <v>6.392489302209006E-6</v>
      </c>
    </row>
    <row r="107" spans="1:18" x14ac:dyDescent="0.2">
      <c r="A107" s="31" t="s">
        <v>46</v>
      </c>
      <c r="B107" s="32" t="s">
        <v>29</v>
      </c>
      <c r="C107" s="31">
        <v>55141.417829999999</v>
      </c>
      <c r="D107" s="31">
        <v>2.3900000000000002E-3</v>
      </c>
      <c r="E107" s="29">
        <f t="shared" si="14"/>
        <v>2301.0252509549205</v>
      </c>
      <c r="F107">
        <f t="shared" si="15"/>
        <v>2301</v>
      </c>
      <c r="G107">
        <f t="shared" si="16"/>
        <v>6.8137000002025161E-2</v>
      </c>
      <c r="K107">
        <f t="shared" si="21"/>
        <v>6.8137000002025161E-2</v>
      </c>
      <c r="O107">
        <f t="shared" ca="1" si="19"/>
        <v>6.9062648194483212E-2</v>
      </c>
      <c r="Q107" s="2">
        <f t="shared" si="17"/>
        <v>40122.917829999999</v>
      </c>
      <c r="R107">
        <f t="shared" ca="1" si="20"/>
        <v>8.5682457620085639E-7</v>
      </c>
    </row>
    <row r="108" spans="1:18" x14ac:dyDescent="0.2">
      <c r="A108" s="31" t="s">
        <v>46</v>
      </c>
      <c r="B108" s="32" t="s">
        <v>29</v>
      </c>
      <c r="C108" s="31">
        <v>55141.426639999998</v>
      </c>
      <c r="D108" s="31">
        <v>4.3E-3</v>
      </c>
      <c r="E108" s="29">
        <f t="shared" si="14"/>
        <v>2301.0285158611068</v>
      </c>
      <c r="F108">
        <f t="shared" si="15"/>
        <v>2301</v>
      </c>
      <c r="G108">
        <f t="shared" si="16"/>
        <v>7.6947000001382548E-2</v>
      </c>
      <c r="K108">
        <f t="shared" si="21"/>
        <v>7.6947000001382548E-2</v>
      </c>
      <c r="O108">
        <f t="shared" ca="1" si="19"/>
        <v>6.9062648194483212E-2</v>
      </c>
      <c r="Q108" s="2">
        <f t="shared" si="17"/>
        <v>40122.926639999998</v>
      </c>
      <c r="R108">
        <f t="shared" ca="1" si="20"/>
        <v>6.2163003414956842E-5</v>
      </c>
    </row>
    <row r="109" spans="1:18" x14ac:dyDescent="0.2">
      <c r="A109" s="31" t="s">
        <v>46</v>
      </c>
      <c r="B109" s="32" t="s">
        <v>29</v>
      </c>
      <c r="C109" s="31">
        <v>55257.451659999999</v>
      </c>
      <c r="D109" s="31">
        <v>4.0999999999999999E-4</v>
      </c>
      <c r="E109" s="29">
        <f t="shared" si="14"/>
        <v>2344.0263371569672</v>
      </c>
      <c r="F109">
        <f t="shared" si="15"/>
        <v>2344</v>
      </c>
      <c r="G109">
        <f t="shared" si="16"/>
        <v>7.1067999997467268E-2</v>
      </c>
      <c r="K109">
        <f t="shared" si="21"/>
        <v>7.1067999997467268E-2</v>
      </c>
      <c r="O109">
        <f t="shared" ca="1" si="19"/>
        <v>7.0472001328280076E-2</v>
      </c>
      <c r="Q109" s="2">
        <f t="shared" si="17"/>
        <v>40238.951659999999</v>
      </c>
      <c r="R109">
        <f t="shared" ca="1" si="20"/>
        <v>3.5521441367290408E-7</v>
      </c>
    </row>
    <row r="110" spans="1:18" x14ac:dyDescent="0.2">
      <c r="A110" s="31" t="s">
        <v>46</v>
      </c>
      <c r="B110" s="32" t="s">
        <v>29</v>
      </c>
      <c r="C110" s="31">
        <v>55462.519350000002</v>
      </c>
      <c r="D110" s="31">
        <v>2.3000000000000001E-4</v>
      </c>
      <c r="E110" s="29">
        <f t="shared" si="14"/>
        <v>2420.0225652823751</v>
      </c>
      <c r="F110">
        <f t="shared" si="15"/>
        <v>2420</v>
      </c>
      <c r="G110">
        <f t="shared" si="16"/>
        <v>6.0890000007930212E-2</v>
      </c>
      <c r="K110">
        <f t="shared" si="21"/>
        <v>6.0890000007930212E-2</v>
      </c>
      <c r="O110">
        <f t="shared" ca="1" si="19"/>
        <v>7.2962951053130345E-2</v>
      </c>
      <c r="Q110" s="2">
        <f t="shared" si="17"/>
        <v>40444.019350000002</v>
      </c>
      <c r="R110">
        <f t="shared" ca="1" si="20"/>
        <v>1.4575614693979901E-4</v>
      </c>
    </row>
    <row r="111" spans="1:18" x14ac:dyDescent="0.2">
      <c r="A111" s="31" t="s">
        <v>46</v>
      </c>
      <c r="B111" s="32" t="s">
        <v>28</v>
      </c>
      <c r="C111" s="31">
        <v>55593.409959999997</v>
      </c>
      <c r="D111" s="31">
        <v>2.3500000000000001E-3</v>
      </c>
      <c r="E111" s="29">
        <f t="shared" si="14"/>
        <v>2468.5294395590258</v>
      </c>
      <c r="F111">
        <f t="shared" si="15"/>
        <v>2468.5</v>
      </c>
      <c r="G111">
        <f t="shared" si="16"/>
        <v>7.9439499997533858E-2</v>
      </c>
      <c r="K111">
        <f t="shared" si="21"/>
        <v>7.9439499997533858E-2</v>
      </c>
      <c r="O111">
        <f t="shared" ca="1" si="19"/>
        <v>7.4552570285436118E-2</v>
      </c>
      <c r="Q111" s="2">
        <f t="shared" si="17"/>
        <v>40574.909959999997</v>
      </c>
      <c r="R111">
        <f t="shared" ca="1" si="20"/>
        <v>2.38820820109837E-5</v>
      </c>
    </row>
    <row r="112" spans="1:18" x14ac:dyDescent="0.2">
      <c r="A112" s="31" t="s">
        <v>46</v>
      </c>
      <c r="B112" s="32" t="s">
        <v>28</v>
      </c>
      <c r="C112" s="31">
        <v>55852.46557</v>
      </c>
      <c r="D112" s="31">
        <v>7.1000000000000002E-4</v>
      </c>
      <c r="E112" s="29">
        <f t="shared" si="14"/>
        <v>2564.533101738702</v>
      </c>
      <c r="F112">
        <f t="shared" si="15"/>
        <v>2564.5</v>
      </c>
      <c r="G112">
        <f t="shared" si="16"/>
        <v>8.9321500003279652E-2</v>
      </c>
      <c r="K112">
        <f t="shared" si="21"/>
        <v>8.9321500003279652E-2</v>
      </c>
      <c r="O112">
        <f t="shared" ca="1" si="19"/>
        <v>7.7699033095773307E-2</v>
      </c>
      <c r="Q112" s="2">
        <f t="shared" si="17"/>
        <v>40833.96557</v>
      </c>
      <c r="R112">
        <f t="shared" ca="1" si="20"/>
        <v>1.3508173701608011E-4</v>
      </c>
    </row>
    <row r="113" spans="1:18" x14ac:dyDescent="0.2">
      <c r="A113" s="30" t="s">
        <v>47</v>
      </c>
      <c r="B113" s="34" t="s">
        <v>29</v>
      </c>
      <c r="C113" s="30">
        <v>56204.610630000003</v>
      </c>
      <c r="D113" s="30">
        <v>6.8999999999999997E-4</v>
      </c>
      <c r="E113" s="29">
        <f t="shared" si="14"/>
        <v>2695.0348707545581</v>
      </c>
      <c r="F113">
        <f t="shared" si="15"/>
        <v>2695</v>
      </c>
      <c r="G113">
        <f t="shared" si="16"/>
        <v>9.4095000007655472E-2</v>
      </c>
      <c r="K113">
        <f t="shared" si="21"/>
        <v>9.4095000007655472E-2</v>
      </c>
      <c r="O113">
        <f t="shared" ca="1" si="19"/>
        <v>8.1976255978575413E-2</v>
      </c>
      <c r="Q113" s="2">
        <f t="shared" si="17"/>
        <v>41186.110630000003</v>
      </c>
      <c r="R113">
        <f t="shared" ca="1" si="20"/>
        <v>1.4686395684236357E-4</v>
      </c>
    </row>
    <row r="114" spans="1:18" x14ac:dyDescent="0.2">
      <c r="A114" s="30" t="s">
        <v>47</v>
      </c>
      <c r="B114" s="34" t="s">
        <v>29</v>
      </c>
      <c r="C114" s="30">
        <v>56536.515310000003</v>
      </c>
      <c r="D114" s="30">
        <v>1.49E-3</v>
      </c>
      <c r="E114" s="29">
        <f t="shared" si="14"/>
        <v>2818.0357383079499</v>
      </c>
      <c r="F114">
        <f t="shared" si="15"/>
        <v>2818</v>
      </c>
      <c r="G114">
        <f t="shared" si="16"/>
        <v>9.6436000007088296E-2</v>
      </c>
      <c r="K114">
        <f t="shared" si="21"/>
        <v>9.6436000007088296E-2</v>
      </c>
      <c r="O114">
        <f t="shared" ca="1" si="19"/>
        <v>8.6007661454319942E-2</v>
      </c>
      <c r="Q114" s="2">
        <f t="shared" si="17"/>
        <v>41518.015310000003</v>
      </c>
      <c r="R114">
        <f t="shared" ca="1" si="20"/>
        <v>1.0875024497115477E-4</v>
      </c>
    </row>
    <row r="115" spans="1:18" x14ac:dyDescent="0.2">
      <c r="A115" s="30" t="s">
        <v>47</v>
      </c>
      <c r="B115" s="34" t="s">
        <v>29</v>
      </c>
      <c r="C115" s="30">
        <v>56563.469019999997</v>
      </c>
      <c r="D115" s="30">
        <v>1.6199999999999999E-3</v>
      </c>
      <c r="E115" s="29">
        <f t="shared" si="14"/>
        <v>2828.024539049723</v>
      </c>
      <c r="F115">
        <f t="shared" si="15"/>
        <v>2828</v>
      </c>
      <c r="G115">
        <f t="shared" si="16"/>
        <v>6.6215999999258202E-2</v>
      </c>
      <c r="K115">
        <f t="shared" si="21"/>
        <v>6.6215999999258202E-2</v>
      </c>
      <c r="O115">
        <f t="shared" ca="1" si="19"/>
        <v>8.6335417997063402E-2</v>
      </c>
      <c r="Q115" s="2">
        <f t="shared" si="17"/>
        <v>41544.969019999997</v>
      </c>
      <c r="R115">
        <f t="shared" ca="1" si="20"/>
        <v>4.0479098057040778E-4</v>
      </c>
    </row>
    <row r="116" spans="1:18" x14ac:dyDescent="0.2">
      <c r="A116" s="30" t="s">
        <v>47</v>
      </c>
      <c r="B116" s="34" t="s">
        <v>29</v>
      </c>
      <c r="C116" s="30">
        <v>56590.471960000003</v>
      </c>
      <c r="D116" s="30">
        <v>1.09E-3</v>
      </c>
      <c r="E116" s="29">
        <f t="shared" si="14"/>
        <v>2838.0315839835057</v>
      </c>
      <c r="F116">
        <f t="shared" si="15"/>
        <v>2838</v>
      </c>
      <c r="G116">
        <f t="shared" si="16"/>
        <v>8.522600000287639E-2</v>
      </c>
      <c r="K116">
        <f t="shared" si="21"/>
        <v>8.522600000287639E-2</v>
      </c>
      <c r="O116">
        <f t="shared" ca="1" si="19"/>
        <v>8.6663174539806848E-2</v>
      </c>
      <c r="Q116" s="2">
        <f t="shared" si="17"/>
        <v>41571.971960000003</v>
      </c>
      <c r="R116">
        <f t="shared" ca="1" si="20"/>
        <v>2.0654706496012758E-6</v>
      </c>
    </row>
    <row r="117" spans="1:18" x14ac:dyDescent="0.2">
      <c r="A117" s="30" t="s">
        <v>47</v>
      </c>
      <c r="B117" s="34" t="s">
        <v>28</v>
      </c>
      <c r="C117" s="30">
        <v>56602.616690000003</v>
      </c>
      <c r="D117" s="30">
        <v>4.28E-3</v>
      </c>
      <c r="E117" s="29">
        <f t="shared" si="14"/>
        <v>2842.5323108976359</v>
      </c>
      <c r="F117">
        <f>ROUND(2*E117,0)/2</f>
        <v>2842.5</v>
      </c>
      <c r="G117">
        <f>+C117-(C$7+F117*C$8)</f>
        <v>8.7187500001164153E-2</v>
      </c>
      <c r="K117">
        <f t="shared" si="21"/>
        <v>8.7187500001164153E-2</v>
      </c>
      <c r="O117">
        <f t="shared" ca="1" si="19"/>
        <v>8.6810664984041414E-2</v>
      </c>
      <c r="Q117" s="2">
        <f t="shared" si="17"/>
        <v>41584.116690000003</v>
      </c>
      <c r="R117">
        <f t="shared" ca="1" si="20"/>
        <v>1.4200463012989553E-7</v>
      </c>
    </row>
    <row r="118" spans="1:18" x14ac:dyDescent="0.2">
      <c r="A118" s="30" t="s">
        <v>47</v>
      </c>
      <c r="B118" s="34" t="s">
        <v>29</v>
      </c>
      <c r="C118" s="30">
        <v>56625.553330000002</v>
      </c>
      <c r="D118" s="30">
        <v>1.24E-3</v>
      </c>
      <c r="E118" s="29">
        <f t="shared" si="14"/>
        <v>2851.0324218896226</v>
      </c>
      <c r="F118">
        <f>ROUND(2*E118,0)/2</f>
        <v>2851</v>
      </c>
      <c r="G118">
        <f>+C118-(C$7+F118*C$8)</f>
        <v>8.7487000004330184E-2</v>
      </c>
      <c r="K118">
        <f t="shared" si="21"/>
        <v>8.7487000004330184E-2</v>
      </c>
      <c r="O118">
        <f t="shared" ca="1" si="19"/>
        <v>8.7089258045373347E-2</v>
      </c>
      <c r="Q118" s="2">
        <f t="shared" si="17"/>
        <v>41607.053330000002</v>
      </c>
      <c r="R118">
        <f t="shared" ca="1" si="20"/>
        <v>1.5819866591482269E-7</v>
      </c>
    </row>
    <row r="119" spans="1:18" x14ac:dyDescent="0.2">
      <c r="A119" s="29"/>
      <c r="B119" s="34"/>
      <c r="C119" s="30"/>
      <c r="D119" s="30"/>
      <c r="E119" s="29"/>
      <c r="Q119" s="2"/>
    </row>
    <row r="120" spans="1:18" x14ac:dyDescent="0.2">
      <c r="A120" s="29"/>
      <c r="B120" s="34"/>
      <c r="C120" s="30"/>
      <c r="D120" s="30"/>
      <c r="E120" s="29"/>
      <c r="Q120" s="2"/>
    </row>
    <row r="121" spans="1:18" x14ac:dyDescent="0.2">
      <c r="A121" s="29"/>
      <c r="B121" s="34"/>
      <c r="C121" s="30"/>
      <c r="D121" s="30"/>
      <c r="E121" s="29"/>
      <c r="Q121" s="2"/>
    </row>
    <row r="122" spans="1:18" x14ac:dyDescent="0.2">
      <c r="A122" s="29"/>
      <c r="B122" s="34"/>
      <c r="C122" s="30"/>
      <c r="D122" s="30"/>
      <c r="E122" s="29"/>
      <c r="Q122" s="2"/>
    </row>
    <row r="123" spans="1:18" x14ac:dyDescent="0.2">
      <c r="A123" s="29"/>
      <c r="B123" s="34"/>
      <c r="C123" s="30"/>
      <c r="D123" s="30"/>
      <c r="E123" s="29"/>
      <c r="Q123" s="2"/>
    </row>
    <row r="124" spans="1:18" x14ac:dyDescent="0.2">
      <c r="A124" s="29"/>
      <c r="B124" s="34"/>
      <c r="C124" s="30"/>
      <c r="D124" s="30"/>
      <c r="E124" s="29"/>
      <c r="Q124" s="2"/>
    </row>
    <row r="125" spans="1:18" x14ac:dyDescent="0.2">
      <c r="A125" s="29"/>
      <c r="B125" s="34"/>
      <c r="C125" s="30"/>
      <c r="D125" s="30"/>
      <c r="E125" s="29"/>
      <c r="Q125" s="2"/>
    </row>
    <row r="126" spans="1:18" x14ac:dyDescent="0.2">
      <c r="A126" s="29"/>
      <c r="B126" s="34"/>
      <c r="C126" s="30"/>
      <c r="D126" s="30"/>
      <c r="E126" s="29"/>
      <c r="Q126" s="2"/>
    </row>
    <row r="127" spans="1:18" x14ac:dyDescent="0.2">
      <c r="A127" s="29"/>
      <c r="B127" s="34"/>
      <c r="C127" s="30"/>
      <c r="D127" s="30"/>
      <c r="E127" s="29"/>
      <c r="Q127" s="2"/>
    </row>
    <row r="128" spans="1:18" x14ac:dyDescent="0.2">
      <c r="A128" s="29"/>
      <c r="B128" s="34"/>
      <c r="C128" s="30"/>
      <c r="D128" s="30"/>
      <c r="E128" s="29"/>
      <c r="Q128" s="2"/>
    </row>
    <row r="129" spans="1:17" x14ac:dyDescent="0.2">
      <c r="A129" s="29"/>
      <c r="B129" s="34"/>
      <c r="C129" s="30"/>
      <c r="D129" s="30"/>
      <c r="E129" s="29"/>
      <c r="Q129" s="2"/>
    </row>
    <row r="130" spans="1:17" x14ac:dyDescent="0.2">
      <c r="A130" s="29"/>
      <c r="B130" s="34"/>
      <c r="C130" s="30"/>
      <c r="D130" s="30"/>
      <c r="E130" s="29"/>
      <c r="Q130" s="2"/>
    </row>
    <row r="131" spans="1:17" x14ac:dyDescent="0.2">
      <c r="A131" s="29"/>
      <c r="B131" s="34"/>
      <c r="C131" s="30"/>
      <c r="D131" s="30"/>
      <c r="E131" s="29"/>
      <c r="Q131" s="2"/>
    </row>
    <row r="132" spans="1:17" x14ac:dyDescent="0.2">
      <c r="A132" s="29"/>
      <c r="B132" s="34"/>
      <c r="C132" s="30"/>
      <c r="D132" s="30"/>
      <c r="E132" s="29"/>
      <c r="Q132" s="2"/>
    </row>
    <row r="133" spans="1:17" x14ac:dyDescent="0.2">
      <c r="A133" s="29"/>
      <c r="B133" s="34"/>
      <c r="C133" s="30"/>
      <c r="D133" s="30"/>
      <c r="E133" s="29"/>
      <c r="Q133" s="2"/>
    </row>
    <row r="134" spans="1:17" x14ac:dyDescent="0.2">
      <c r="A134" s="29"/>
      <c r="B134" s="34"/>
      <c r="C134" s="30"/>
      <c r="D134" s="30"/>
      <c r="E134" s="29"/>
      <c r="Q134" s="2"/>
    </row>
    <row r="135" spans="1:17" x14ac:dyDescent="0.2">
      <c r="A135" s="29"/>
      <c r="B135" s="34"/>
      <c r="C135" s="30"/>
      <c r="D135" s="30"/>
      <c r="E135" s="29"/>
      <c r="Q135" s="2"/>
    </row>
    <row r="136" spans="1:17" x14ac:dyDescent="0.2">
      <c r="A136" s="29"/>
      <c r="B136" s="34"/>
      <c r="C136" s="30"/>
      <c r="D136" s="30"/>
      <c r="E136" s="29"/>
      <c r="Q136" s="2"/>
    </row>
    <row r="137" spans="1:17" x14ac:dyDescent="0.2">
      <c r="A137" s="29"/>
      <c r="B137" s="34"/>
      <c r="C137" s="30"/>
      <c r="D137" s="30"/>
      <c r="E137" s="29"/>
      <c r="Q137" s="2"/>
    </row>
    <row r="138" spans="1:17" x14ac:dyDescent="0.2">
      <c r="A138" s="29"/>
      <c r="B138" s="34"/>
      <c r="C138" s="30"/>
      <c r="D138" s="30"/>
      <c r="E138" s="29"/>
      <c r="Q138" s="2"/>
    </row>
    <row r="139" spans="1:17" x14ac:dyDescent="0.2">
      <c r="A139" s="29"/>
      <c r="B139" s="34"/>
      <c r="C139" s="30"/>
      <c r="D139" s="30"/>
      <c r="E139" s="29"/>
      <c r="Q139" s="2"/>
    </row>
    <row r="140" spans="1:17" x14ac:dyDescent="0.2">
      <c r="A140" s="29"/>
      <c r="B140" s="34"/>
      <c r="C140" s="30"/>
      <c r="D140" s="30"/>
      <c r="E140" s="29"/>
      <c r="Q140" s="2"/>
    </row>
    <row r="141" spans="1:17" x14ac:dyDescent="0.2">
      <c r="A141" s="29"/>
      <c r="B141" s="34"/>
      <c r="C141" s="30"/>
      <c r="D141" s="30"/>
      <c r="E141" s="29"/>
      <c r="Q141" s="2"/>
    </row>
    <row r="142" spans="1:17" x14ac:dyDescent="0.2">
      <c r="A142" s="29"/>
      <c r="B142" s="34"/>
      <c r="C142" s="30"/>
      <c r="D142" s="30"/>
      <c r="E142" s="29"/>
      <c r="Q142" s="2"/>
    </row>
    <row r="143" spans="1:17" x14ac:dyDescent="0.2">
      <c r="A143" s="29"/>
      <c r="B143" s="34"/>
      <c r="C143" s="30"/>
      <c r="D143" s="30"/>
      <c r="E143" s="29"/>
      <c r="Q143" s="2"/>
    </row>
    <row r="144" spans="1:17" x14ac:dyDescent="0.2">
      <c r="A144" s="29"/>
      <c r="B144" s="34"/>
      <c r="C144" s="30"/>
      <c r="D144" s="30"/>
      <c r="E144" s="29"/>
      <c r="Q144" s="2"/>
    </row>
    <row r="145" spans="1:17" x14ac:dyDescent="0.2">
      <c r="A145" s="29"/>
      <c r="B145" s="34"/>
      <c r="C145" s="30"/>
      <c r="D145" s="30"/>
      <c r="E145" s="29"/>
      <c r="Q145" s="2"/>
    </row>
    <row r="146" spans="1:17" x14ac:dyDescent="0.2">
      <c r="A146" s="29"/>
      <c r="B146" s="34"/>
      <c r="C146" s="30"/>
      <c r="D146" s="30"/>
      <c r="E146" s="29"/>
      <c r="Q146" s="2"/>
    </row>
    <row r="147" spans="1:17" x14ac:dyDescent="0.2">
      <c r="A147" s="29"/>
      <c r="B147" s="34"/>
      <c r="C147" s="30"/>
      <c r="D147" s="30"/>
      <c r="E147" s="29"/>
      <c r="Q147" s="2"/>
    </row>
    <row r="148" spans="1:17" x14ac:dyDescent="0.2">
      <c r="A148" s="29"/>
      <c r="B148" s="34"/>
      <c r="C148" s="30"/>
      <c r="D148" s="30"/>
      <c r="E148" s="29"/>
      <c r="Q148" s="2"/>
    </row>
    <row r="149" spans="1:17" x14ac:dyDescent="0.2">
      <c r="A149" s="29"/>
      <c r="B149" s="34"/>
      <c r="C149" s="30"/>
      <c r="D149" s="30"/>
      <c r="E149" s="29"/>
      <c r="Q149" s="2"/>
    </row>
    <row r="150" spans="1:17" x14ac:dyDescent="0.2">
      <c r="A150" s="29"/>
      <c r="B150" s="34"/>
      <c r="C150" s="30"/>
      <c r="D150" s="30"/>
      <c r="E150" s="29"/>
      <c r="Q150" s="2"/>
    </row>
    <row r="151" spans="1:17" x14ac:dyDescent="0.2">
      <c r="A151" s="29"/>
      <c r="B151" s="34"/>
      <c r="C151" s="30"/>
      <c r="D151" s="30"/>
      <c r="E151" s="29"/>
      <c r="Q151" s="2"/>
    </row>
    <row r="152" spans="1:17" x14ac:dyDescent="0.2">
      <c r="A152" s="29"/>
      <c r="B152" s="34"/>
      <c r="C152" s="30"/>
      <c r="D152" s="30"/>
      <c r="E152" s="29"/>
      <c r="Q152" s="2"/>
    </row>
    <row r="153" spans="1:17" x14ac:dyDescent="0.2">
      <c r="A153" s="29"/>
      <c r="B153" s="34"/>
      <c r="C153" s="30"/>
      <c r="D153" s="30"/>
      <c r="E153" s="29"/>
      <c r="Q153" s="2"/>
    </row>
    <row r="154" spans="1:17" x14ac:dyDescent="0.2">
      <c r="A154" s="29"/>
      <c r="B154" s="34"/>
      <c r="C154" s="30"/>
      <c r="D154" s="30"/>
      <c r="E154" s="29"/>
      <c r="Q154" s="2"/>
    </row>
    <row r="155" spans="1:17" x14ac:dyDescent="0.2">
      <c r="A155" s="29"/>
      <c r="B155" s="34"/>
      <c r="C155" s="30"/>
      <c r="D155" s="30"/>
      <c r="E155" s="29"/>
      <c r="Q155" s="2"/>
    </row>
    <row r="156" spans="1:17" x14ac:dyDescent="0.2">
      <c r="A156" s="29"/>
      <c r="B156" s="34"/>
      <c r="C156" s="30"/>
      <c r="D156" s="30"/>
      <c r="E156" s="29"/>
      <c r="Q156" s="2"/>
    </row>
    <row r="157" spans="1:17" x14ac:dyDescent="0.2">
      <c r="A157" s="29"/>
      <c r="B157" s="34"/>
      <c r="C157" s="30"/>
      <c r="D157" s="30"/>
      <c r="E157" s="29"/>
      <c r="Q157" s="2"/>
    </row>
    <row r="158" spans="1:17" x14ac:dyDescent="0.2">
      <c r="A158" s="29"/>
      <c r="B158" s="34"/>
      <c r="C158" s="30"/>
      <c r="D158" s="30"/>
      <c r="E158" s="29"/>
      <c r="Q158" s="2"/>
    </row>
    <row r="159" spans="1:17" x14ac:dyDescent="0.2">
      <c r="A159" s="29"/>
      <c r="B159" s="34"/>
      <c r="C159" s="30"/>
      <c r="D159" s="30"/>
      <c r="E159" s="29"/>
      <c r="Q159" s="2"/>
    </row>
    <row r="160" spans="1:17" x14ac:dyDescent="0.2">
      <c r="A160" s="29"/>
      <c r="B160" s="34"/>
      <c r="C160" s="30"/>
      <c r="D160" s="30"/>
      <c r="E160" s="29"/>
      <c r="Q160" s="2"/>
    </row>
    <row r="161" spans="1:17" x14ac:dyDescent="0.2">
      <c r="A161" s="29"/>
      <c r="B161" s="34"/>
      <c r="C161" s="30"/>
      <c r="D161" s="30"/>
      <c r="E161" s="29"/>
      <c r="Q161" s="2"/>
    </row>
    <row r="162" spans="1:17" x14ac:dyDescent="0.2">
      <c r="A162" s="29"/>
      <c r="B162" s="34"/>
      <c r="C162" s="30"/>
      <c r="D162" s="30"/>
      <c r="E162" s="29"/>
      <c r="Q162" s="2"/>
    </row>
    <row r="163" spans="1:17" x14ac:dyDescent="0.2">
      <c r="A163" s="29"/>
      <c r="B163" s="34"/>
      <c r="C163" s="30"/>
      <c r="D163" s="30"/>
      <c r="E163" s="29"/>
      <c r="Q163" s="2"/>
    </row>
    <row r="164" spans="1:17" x14ac:dyDescent="0.2">
      <c r="A164" s="29"/>
      <c r="B164" s="34"/>
      <c r="C164" s="30"/>
      <c r="D164" s="30"/>
      <c r="E164" s="29"/>
      <c r="Q164" s="2"/>
    </row>
    <row r="165" spans="1:17" x14ac:dyDescent="0.2">
      <c r="A165" s="29"/>
      <c r="B165" s="34"/>
      <c r="C165" s="30"/>
      <c r="D165" s="30"/>
      <c r="E165" s="29"/>
      <c r="Q165" s="2"/>
    </row>
    <row r="166" spans="1:17" x14ac:dyDescent="0.2">
      <c r="A166" s="29"/>
      <c r="B166" s="34"/>
      <c r="C166" s="30"/>
      <c r="D166" s="30"/>
      <c r="E166" s="29"/>
      <c r="Q166" s="2"/>
    </row>
    <row r="167" spans="1:17" x14ac:dyDescent="0.2">
      <c r="A167" s="29"/>
      <c r="B167" s="34"/>
      <c r="C167" s="30"/>
      <c r="D167" s="30"/>
      <c r="E167" s="29"/>
      <c r="Q167" s="2"/>
    </row>
    <row r="168" spans="1:17" x14ac:dyDescent="0.2">
      <c r="A168" s="29"/>
      <c r="B168" s="34"/>
      <c r="C168" s="30"/>
      <c r="D168" s="30"/>
      <c r="E168" s="29"/>
      <c r="Q168" s="2"/>
    </row>
    <row r="169" spans="1:17" x14ac:dyDescent="0.2">
      <c r="A169" s="29"/>
      <c r="B169" s="34"/>
      <c r="C169" s="30"/>
      <c r="D169" s="30"/>
      <c r="E169" s="29"/>
      <c r="Q169" s="2"/>
    </row>
    <row r="170" spans="1:17" x14ac:dyDescent="0.2">
      <c r="A170" s="29"/>
      <c r="B170" s="34"/>
      <c r="C170" s="30"/>
      <c r="D170" s="30"/>
      <c r="E170" s="29"/>
      <c r="Q170" s="2"/>
    </row>
    <row r="171" spans="1:17" x14ac:dyDescent="0.2">
      <c r="A171" s="29"/>
      <c r="B171" s="34"/>
      <c r="C171" s="30"/>
      <c r="D171" s="30"/>
      <c r="E171" s="29"/>
      <c r="Q171" s="2"/>
    </row>
    <row r="172" spans="1:17" x14ac:dyDescent="0.2">
      <c r="A172" s="29"/>
      <c r="B172" s="34"/>
      <c r="C172" s="30"/>
      <c r="D172" s="30"/>
      <c r="E172" s="29"/>
      <c r="Q172" s="2"/>
    </row>
    <row r="173" spans="1:17" x14ac:dyDescent="0.2">
      <c r="A173" s="29"/>
      <c r="B173" s="34"/>
      <c r="C173" s="30"/>
      <c r="D173" s="30"/>
      <c r="E173" s="29"/>
      <c r="Q173" s="2"/>
    </row>
    <row r="174" spans="1:17" x14ac:dyDescent="0.2">
      <c r="A174" s="29"/>
      <c r="B174" s="34"/>
      <c r="C174" s="30"/>
      <c r="D174" s="30"/>
      <c r="E174" s="29"/>
      <c r="Q174" s="2"/>
    </row>
    <row r="175" spans="1:17" x14ac:dyDescent="0.2">
      <c r="A175" s="29"/>
      <c r="B175" s="34"/>
      <c r="C175" s="30"/>
      <c r="D175" s="30"/>
      <c r="E175" s="29"/>
      <c r="Q175" s="2"/>
    </row>
    <row r="176" spans="1:17" x14ac:dyDescent="0.2">
      <c r="A176" s="29"/>
      <c r="B176" s="34"/>
      <c r="C176" s="30"/>
      <c r="D176" s="30"/>
      <c r="E176" s="29"/>
      <c r="Q176" s="2"/>
    </row>
    <row r="177" spans="1:17" x14ac:dyDescent="0.2">
      <c r="A177" s="29"/>
      <c r="B177" s="34"/>
      <c r="C177" s="30"/>
      <c r="D177" s="30"/>
      <c r="E177" s="29"/>
      <c r="Q177" s="2"/>
    </row>
    <row r="178" spans="1:17" x14ac:dyDescent="0.2">
      <c r="A178" s="29"/>
      <c r="B178" s="34"/>
      <c r="C178" s="30"/>
      <c r="D178" s="30"/>
      <c r="E178" s="29"/>
      <c r="Q178" s="2"/>
    </row>
    <row r="179" spans="1:17" x14ac:dyDescent="0.2">
      <c r="A179" s="29"/>
      <c r="B179" s="34"/>
      <c r="C179" s="30"/>
      <c r="D179" s="30"/>
      <c r="E179" s="29"/>
      <c r="Q179" s="2"/>
    </row>
    <row r="180" spans="1:17" x14ac:dyDescent="0.2">
      <c r="A180" s="29"/>
      <c r="B180" s="29"/>
      <c r="C180" s="30"/>
      <c r="D180" s="30"/>
      <c r="E180" s="29"/>
      <c r="Q180" s="2"/>
    </row>
    <row r="181" spans="1:17" x14ac:dyDescent="0.2">
      <c r="A181" s="29"/>
      <c r="B181" s="29"/>
      <c r="C181" s="30"/>
      <c r="D181" s="30"/>
      <c r="E181" s="29"/>
      <c r="Q181" s="2"/>
    </row>
    <row r="182" spans="1:17" x14ac:dyDescent="0.2">
      <c r="A182" s="29"/>
      <c r="B182" s="29"/>
      <c r="C182" s="30"/>
      <c r="D182" s="30"/>
      <c r="E182" s="29"/>
      <c r="Q182" s="2"/>
    </row>
    <row r="183" spans="1:17" x14ac:dyDescent="0.2">
      <c r="A183" s="29"/>
      <c r="B183" s="29"/>
      <c r="C183" s="30"/>
      <c r="D183" s="30"/>
      <c r="E183" s="29"/>
      <c r="Q183" s="2"/>
    </row>
    <row r="184" spans="1:17" x14ac:dyDescent="0.2">
      <c r="A184" s="29"/>
      <c r="B184" s="29"/>
      <c r="C184" s="30"/>
      <c r="D184" s="30"/>
      <c r="E184" s="29"/>
      <c r="Q184" s="2"/>
    </row>
    <row r="185" spans="1:17" x14ac:dyDescent="0.2">
      <c r="A185" s="29"/>
      <c r="B185" s="29"/>
      <c r="C185" s="30"/>
      <c r="D185" s="30"/>
      <c r="E185" s="29"/>
      <c r="Q185" s="2"/>
    </row>
    <row r="186" spans="1:17" x14ac:dyDescent="0.2">
      <c r="A186" s="29"/>
      <c r="B186" s="29"/>
      <c r="C186" s="30"/>
      <c r="D186" s="30"/>
      <c r="E186" s="29"/>
      <c r="Q186" s="2"/>
    </row>
    <row r="187" spans="1:17" x14ac:dyDescent="0.2">
      <c r="A187" s="29"/>
      <c r="B187" s="29"/>
      <c r="C187" s="30"/>
      <c r="D187" s="30"/>
      <c r="E187" s="29"/>
      <c r="Q187" s="2"/>
    </row>
    <row r="188" spans="1:17" x14ac:dyDescent="0.2">
      <c r="A188" s="29"/>
      <c r="B188" s="29"/>
      <c r="C188" s="30"/>
      <c r="D188" s="30"/>
      <c r="E188" s="29"/>
      <c r="Q188" s="2"/>
    </row>
    <row r="189" spans="1:17" x14ac:dyDescent="0.2">
      <c r="A189" s="29"/>
      <c r="B189" s="29"/>
      <c r="C189" s="30"/>
      <c r="D189" s="30"/>
      <c r="E189" s="29"/>
      <c r="Q189" s="2"/>
    </row>
    <row r="190" spans="1:17" x14ac:dyDescent="0.2">
      <c r="A190" s="29"/>
      <c r="B190" s="29"/>
      <c r="C190" s="30"/>
      <c r="D190" s="30"/>
      <c r="E190" s="29"/>
      <c r="Q190" s="2"/>
    </row>
    <row r="191" spans="1:17" x14ac:dyDescent="0.2">
      <c r="A191" s="29"/>
      <c r="B191" s="29"/>
      <c r="C191" s="30"/>
      <c r="D191" s="30"/>
      <c r="E191" s="29"/>
      <c r="Q191" s="2"/>
    </row>
    <row r="192" spans="1:17" x14ac:dyDescent="0.2">
      <c r="A192" s="29"/>
      <c r="B192" s="29"/>
      <c r="C192" s="30"/>
      <c r="D192" s="30"/>
      <c r="E192" s="29"/>
      <c r="Q192" s="2"/>
    </row>
    <row r="193" spans="1:17" x14ac:dyDescent="0.2">
      <c r="A193" s="29"/>
      <c r="B193" s="29"/>
      <c r="C193" s="30"/>
      <c r="D193" s="30"/>
      <c r="E193" s="29"/>
      <c r="Q193" s="2"/>
    </row>
    <row r="194" spans="1:17" x14ac:dyDescent="0.2">
      <c r="A194" s="29"/>
      <c r="B194" s="29"/>
      <c r="C194" s="30"/>
      <c r="D194" s="30"/>
      <c r="E194" s="29"/>
      <c r="Q194" s="2"/>
    </row>
    <row r="195" spans="1:17" x14ac:dyDescent="0.2">
      <c r="A195" s="29"/>
      <c r="B195" s="29"/>
      <c r="C195" s="30"/>
      <c r="D195" s="30"/>
      <c r="E195" s="29"/>
      <c r="Q195" s="2"/>
    </row>
    <row r="196" spans="1:17" x14ac:dyDescent="0.2">
      <c r="A196" s="29"/>
      <c r="B196" s="29"/>
      <c r="C196" s="30"/>
      <c r="D196" s="30"/>
      <c r="E196" s="29"/>
      <c r="Q196" s="2"/>
    </row>
    <row r="197" spans="1:17" x14ac:dyDescent="0.2">
      <c r="A197" s="29"/>
      <c r="B197" s="29"/>
      <c r="C197" s="30"/>
      <c r="D197" s="30"/>
      <c r="E197" s="29"/>
      <c r="Q197" s="2"/>
    </row>
    <row r="198" spans="1:17" x14ac:dyDescent="0.2">
      <c r="A198" s="29"/>
      <c r="B198" s="29"/>
      <c r="C198" s="30"/>
      <c r="D198" s="30"/>
      <c r="E198" s="29"/>
      <c r="Q198" s="2"/>
    </row>
    <row r="199" spans="1:17" x14ac:dyDescent="0.2">
      <c r="A199" s="29"/>
      <c r="B199" s="29"/>
      <c r="C199" s="30"/>
      <c r="D199" s="30"/>
      <c r="E199" s="29"/>
      <c r="Q199" s="2"/>
    </row>
    <row r="200" spans="1:17" x14ac:dyDescent="0.2">
      <c r="A200" s="29"/>
      <c r="B200" s="29"/>
      <c r="C200" s="30"/>
      <c r="D200" s="30"/>
      <c r="E200" s="29"/>
      <c r="Q200" s="2"/>
    </row>
    <row r="201" spans="1:17" x14ac:dyDescent="0.2">
      <c r="A201" s="29"/>
      <c r="B201" s="29"/>
      <c r="C201" s="30"/>
      <c r="D201" s="30"/>
      <c r="E201" s="29"/>
      <c r="Q201" s="2"/>
    </row>
    <row r="202" spans="1:17" x14ac:dyDescent="0.2">
      <c r="A202" s="29"/>
      <c r="B202" s="29"/>
      <c r="C202" s="30"/>
      <c r="D202" s="30"/>
      <c r="E202" s="29"/>
      <c r="Q202" s="2"/>
    </row>
    <row r="203" spans="1:17" x14ac:dyDescent="0.2">
      <c r="A203" s="29"/>
      <c r="B203" s="29"/>
      <c r="C203" s="30"/>
      <c r="D203" s="30"/>
      <c r="E203" s="29"/>
      <c r="Q203" s="2"/>
    </row>
    <row r="204" spans="1:17" x14ac:dyDescent="0.2">
      <c r="A204" s="29"/>
      <c r="B204" s="29"/>
      <c r="C204" s="30"/>
      <c r="D204" s="30"/>
      <c r="E204" s="29"/>
      <c r="Q204" s="2"/>
    </row>
    <row r="205" spans="1:17" x14ac:dyDescent="0.2">
      <c r="A205" s="29"/>
      <c r="B205" s="29"/>
      <c r="C205" s="30"/>
      <c r="D205" s="30"/>
      <c r="E205" s="29"/>
      <c r="Q205" s="2"/>
    </row>
    <row r="206" spans="1:17" x14ac:dyDescent="0.2">
      <c r="A206" s="29"/>
      <c r="B206" s="29"/>
      <c r="C206" s="30"/>
      <c r="D206" s="30"/>
      <c r="E206" s="29"/>
      <c r="Q206" s="2"/>
    </row>
    <row r="207" spans="1:17" x14ac:dyDescent="0.2">
      <c r="A207" s="29"/>
      <c r="B207" s="29"/>
      <c r="C207" s="30"/>
      <c r="D207" s="30"/>
      <c r="E207" s="29"/>
      <c r="Q207" s="2"/>
    </row>
    <row r="208" spans="1:17" x14ac:dyDescent="0.2">
      <c r="A208" s="29"/>
      <c r="B208" s="29"/>
      <c r="C208" s="30"/>
      <c r="D208" s="30"/>
      <c r="E208" s="29"/>
      <c r="Q208" s="2"/>
    </row>
    <row r="209" spans="1:17" x14ac:dyDescent="0.2">
      <c r="A209" s="29"/>
      <c r="B209" s="29"/>
      <c r="C209" s="30"/>
      <c r="D209" s="30"/>
      <c r="E209" s="29"/>
      <c r="Q209" s="2"/>
    </row>
    <row r="210" spans="1:17" x14ac:dyDescent="0.2">
      <c r="A210" s="29"/>
      <c r="B210" s="29"/>
      <c r="C210" s="30"/>
      <c r="D210" s="30"/>
      <c r="E210" s="29"/>
      <c r="Q210" s="2"/>
    </row>
    <row r="211" spans="1:17" x14ac:dyDescent="0.2">
      <c r="A211" s="29"/>
      <c r="B211" s="29"/>
      <c r="C211" s="30"/>
      <c r="D211" s="30"/>
      <c r="E211" s="29"/>
      <c r="Q211" s="2"/>
    </row>
    <row r="212" spans="1:17" x14ac:dyDescent="0.2">
      <c r="A212" s="29"/>
      <c r="B212" s="29"/>
      <c r="C212" s="30"/>
      <c r="D212" s="30"/>
      <c r="E212" s="29"/>
      <c r="Q212" s="2"/>
    </row>
    <row r="213" spans="1:17" x14ac:dyDescent="0.2">
      <c r="A213" s="29"/>
      <c r="B213" s="29"/>
      <c r="C213" s="30"/>
      <c r="D213" s="30"/>
      <c r="E213" s="29"/>
      <c r="Q213" s="2"/>
    </row>
    <row r="214" spans="1:17" x14ac:dyDescent="0.2">
      <c r="A214" s="29"/>
      <c r="B214" s="29"/>
      <c r="C214" s="30"/>
      <c r="D214" s="30"/>
      <c r="E214" s="29"/>
      <c r="Q214" s="2"/>
    </row>
    <row r="215" spans="1:17" x14ac:dyDescent="0.2">
      <c r="A215" s="29"/>
      <c r="B215" s="29"/>
      <c r="C215" s="30"/>
      <c r="D215" s="30"/>
      <c r="E215" s="29"/>
      <c r="Q215" s="2"/>
    </row>
    <row r="216" spans="1:17" x14ac:dyDescent="0.2">
      <c r="A216" s="29"/>
      <c r="B216" s="29"/>
      <c r="C216" s="30"/>
      <c r="D216" s="30"/>
      <c r="E216" s="29"/>
      <c r="Q216" s="2"/>
    </row>
    <row r="217" spans="1:17" x14ac:dyDescent="0.2">
      <c r="A217" s="29"/>
      <c r="B217" s="29"/>
      <c r="C217" s="30"/>
      <c r="D217" s="30"/>
      <c r="E217" s="29"/>
      <c r="Q217" s="2"/>
    </row>
    <row r="218" spans="1:17" x14ac:dyDescent="0.2">
      <c r="A218" s="29"/>
      <c r="B218" s="29"/>
      <c r="C218" s="30"/>
      <c r="D218" s="30"/>
      <c r="E218" s="29"/>
      <c r="Q218" s="2"/>
    </row>
    <row r="219" spans="1:17" x14ac:dyDescent="0.2">
      <c r="A219" s="29"/>
      <c r="B219" s="29"/>
      <c r="C219" s="30"/>
      <c r="D219" s="30"/>
      <c r="E219" s="29"/>
      <c r="Q219" s="2"/>
    </row>
    <row r="220" spans="1:17" x14ac:dyDescent="0.2">
      <c r="A220" s="29"/>
      <c r="B220" s="29"/>
      <c r="C220" s="30"/>
      <c r="D220" s="30"/>
      <c r="E220" s="29"/>
      <c r="Q220" s="2"/>
    </row>
    <row r="221" spans="1:17" x14ac:dyDescent="0.2">
      <c r="A221" s="29"/>
      <c r="B221" s="29"/>
      <c r="C221" s="30"/>
      <c r="D221" s="30"/>
      <c r="E221" s="29"/>
      <c r="Q221" s="2"/>
    </row>
    <row r="222" spans="1:17" x14ac:dyDescent="0.2">
      <c r="A222" s="29"/>
      <c r="B222" s="29"/>
      <c r="C222" s="30"/>
      <c r="D222" s="30"/>
      <c r="E222" s="29"/>
      <c r="Q222" s="2"/>
    </row>
    <row r="223" spans="1:17" x14ac:dyDescent="0.2">
      <c r="A223" s="29"/>
      <c r="B223" s="29"/>
      <c r="C223" s="30"/>
      <c r="D223" s="30"/>
      <c r="E223" s="29"/>
      <c r="Q223" s="2"/>
    </row>
    <row r="224" spans="1:17" x14ac:dyDescent="0.2">
      <c r="A224" s="29"/>
      <c r="B224" s="29"/>
      <c r="C224" s="30"/>
      <c r="D224" s="30"/>
      <c r="E224" s="29"/>
      <c r="Q224" s="2"/>
    </row>
    <row r="225" spans="1:17" x14ac:dyDescent="0.2">
      <c r="A225" s="29"/>
      <c r="B225" s="29"/>
      <c r="C225" s="30"/>
      <c r="D225" s="30"/>
      <c r="E225" s="29"/>
      <c r="Q225" s="2"/>
    </row>
    <row r="226" spans="1:17" x14ac:dyDescent="0.2">
      <c r="A226" s="29"/>
      <c r="B226" s="29"/>
      <c r="C226" s="30"/>
      <c r="D226" s="30"/>
      <c r="E226" s="29"/>
      <c r="Q226" s="2"/>
    </row>
    <row r="227" spans="1:17" x14ac:dyDescent="0.2">
      <c r="A227" s="29"/>
      <c r="B227" s="29"/>
      <c r="C227" s="30"/>
      <c r="D227" s="30"/>
      <c r="E227" s="29"/>
      <c r="Q227" s="2"/>
    </row>
    <row r="228" spans="1:17" x14ac:dyDescent="0.2">
      <c r="A228" s="29"/>
      <c r="B228" s="29"/>
      <c r="C228" s="30"/>
      <c r="D228" s="30"/>
      <c r="E228" s="29"/>
      <c r="Q228" s="2"/>
    </row>
    <row r="229" spans="1:17" x14ac:dyDescent="0.2">
      <c r="A229" s="29"/>
      <c r="B229" s="29"/>
      <c r="C229" s="30"/>
      <c r="D229" s="30"/>
      <c r="E229" s="29"/>
      <c r="Q229" s="2"/>
    </row>
    <row r="230" spans="1:17" x14ac:dyDescent="0.2">
      <c r="A230" s="29"/>
      <c r="B230" s="29"/>
      <c r="C230" s="30"/>
      <c r="D230" s="30"/>
      <c r="E230" s="29"/>
      <c r="Q230" s="2"/>
    </row>
    <row r="231" spans="1:17" x14ac:dyDescent="0.2">
      <c r="C231" s="10"/>
      <c r="D231" s="10"/>
      <c r="E231" s="29"/>
      <c r="Q231" s="2"/>
    </row>
    <row r="232" spans="1:17" x14ac:dyDescent="0.2">
      <c r="C232" s="10"/>
      <c r="D232" s="10"/>
      <c r="E232" s="29"/>
      <c r="Q232" s="2"/>
    </row>
    <row r="233" spans="1:17" x14ac:dyDescent="0.2">
      <c r="C233" s="10"/>
      <c r="D233" s="10"/>
      <c r="E233" s="29"/>
      <c r="Q233" s="2"/>
    </row>
    <row r="234" spans="1:17" x14ac:dyDescent="0.2">
      <c r="C234" s="10"/>
      <c r="D234" s="10"/>
      <c r="E234" s="29"/>
      <c r="Q234" s="2"/>
    </row>
    <row r="235" spans="1:17" x14ac:dyDescent="0.2">
      <c r="C235" s="10"/>
      <c r="D235" s="10"/>
      <c r="E235" s="29"/>
      <c r="Q235" s="2"/>
    </row>
    <row r="236" spans="1:17" x14ac:dyDescent="0.2">
      <c r="C236" s="10"/>
      <c r="D236" s="10"/>
      <c r="E236" s="29"/>
      <c r="Q236" s="2"/>
    </row>
    <row r="237" spans="1:17" x14ac:dyDescent="0.2">
      <c r="C237" s="10"/>
      <c r="D237" s="10"/>
      <c r="E237" s="29"/>
      <c r="Q237" s="2"/>
    </row>
    <row r="238" spans="1:17" x14ac:dyDescent="0.2">
      <c r="C238" s="10"/>
      <c r="D238" s="10"/>
      <c r="E238" s="29"/>
      <c r="Q238" s="2"/>
    </row>
    <row r="239" spans="1:17" x14ac:dyDescent="0.2">
      <c r="C239" s="10"/>
      <c r="D239" s="10"/>
      <c r="E239" s="29"/>
      <c r="Q239" s="2"/>
    </row>
    <row r="240" spans="1:17" x14ac:dyDescent="0.2">
      <c r="C240" s="10"/>
      <c r="D240" s="10"/>
      <c r="E240" s="29"/>
      <c r="Q240" s="2"/>
    </row>
    <row r="241" spans="3:17" x14ac:dyDescent="0.2">
      <c r="C241" s="10"/>
      <c r="D241" s="10"/>
      <c r="E241" s="29"/>
      <c r="Q241" s="2"/>
    </row>
    <row r="242" spans="3:17" x14ac:dyDescent="0.2">
      <c r="C242" s="10"/>
      <c r="D242" s="10"/>
      <c r="E242" s="29"/>
      <c r="Q242" s="2"/>
    </row>
    <row r="243" spans="3:17" x14ac:dyDescent="0.2">
      <c r="C243" s="10"/>
      <c r="D243" s="10"/>
      <c r="E243" s="29"/>
      <c r="Q243" s="2"/>
    </row>
    <row r="244" spans="3:17" x14ac:dyDescent="0.2">
      <c r="C244" s="10"/>
      <c r="D244" s="10"/>
      <c r="E244" s="29"/>
      <c r="Q244" s="2"/>
    </row>
    <row r="245" spans="3:17" x14ac:dyDescent="0.2">
      <c r="C245" s="10"/>
      <c r="D245" s="10"/>
      <c r="E245" s="29"/>
      <c r="Q245" s="2"/>
    </row>
    <row r="246" spans="3:17" x14ac:dyDescent="0.2">
      <c r="C246" s="10"/>
      <c r="D246" s="10"/>
      <c r="E246" s="29"/>
      <c r="Q246" s="2"/>
    </row>
    <row r="247" spans="3:17" x14ac:dyDescent="0.2">
      <c r="C247" s="10"/>
      <c r="D247" s="10"/>
      <c r="E247" s="29"/>
      <c r="Q247" s="2"/>
    </row>
    <row r="248" spans="3:17" x14ac:dyDescent="0.2">
      <c r="C248" s="10"/>
      <c r="D248" s="10"/>
      <c r="E248" s="29"/>
      <c r="Q248" s="2"/>
    </row>
    <row r="249" spans="3:17" x14ac:dyDescent="0.2">
      <c r="C249" s="10"/>
      <c r="D249" s="10"/>
      <c r="E249" s="29"/>
      <c r="Q249" s="2"/>
    </row>
    <row r="250" spans="3:17" x14ac:dyDescent="0.2">
      <c r="C250" s="10"/>
      <c r="D250" s="10"/>
      <c r="E250" s="29"/>
      <c r="Q250" s="2"/>
    </row>
    <row r="251" spans="3:17" x14ac:dyDescent="0.2">
      <c r="C251" s="10"/>
      <c r="D251" s="10"/>
      <c r="E251" s="29"/>
      <c r="Q251" s="2"/>
    </row>
    <row r="252" spans="3:17" x14ac:dyDescent="0.2">
      <c r="C252" s="10"/>
      <c r="D252" s="10"/>
      <c r="E252" s="29"/>
      <c r="Q252" s="2"/>
    </row>
    <row r="253" spans="3:17" x14ac:dyDescent="0.2">
      <c r="C253" s="10"/>
      <c r="D253" s="10"/>
      <c r="E253" s="29"/>
      <c r="Q253" s="2"/>
    </row>
    <row r="254" spans="3:17" x14ac:dyDescent="0.2">
      <c r="C254" s="10"/>
      <c r="D254" s="10"/>
      <c r="E254" s="29"/>
      <c r="Q254" s="2"/>
    </row>
    <row r="255" spans="3:17" x14ac:dyDescent="0.2">
      <c r="C255" s="10"/>
      <c r="D255" s="10"/>
      <c r="E255" s="29"/>
      <c r="Q255" s="2"/>
    </row>
    <row r="256" spans="3:17" x14ac:dyDescent="0.2">
      <c r="C256" s="10"/>
      <c r="D256" s="10"/>
      <c r="E256" s="29"/>
      <c r="Q256" s="2"/>
    </row>
    <row r="257" spans="3:17" x14ac:dyDescent="0.2">
      <c r="C257" s="10"/>
      <c r="D257" s="10"/>
      <c r="E257" s="29"/>
      <c r="Q257" s="2"/>
    </row>
    <row r="258" spans="3:17" x14ac:dyDescent="0.2">
      <c r="C258" s="10"/>
      <c r="D258" s="10"/>
      <c r="E258" s="29"/>
      <c r="Q258" s="2"/>
    </row>
    <row r="259" spans="3:17" x14ac:dyDescent="0.2">
      <c r="C259" s="10"/>
      <c r="D259" s="10"/>
      <c r="E259" s="29"/>
      <c r="Q259" s="2"/>
    </row>
    <row r="260" spans="3:17" x14ac:dyDescent="0.2">
      <c r="C260" s="10"/>
      <c r="D260" s="10"/>
      <c r="E260" s="29"/>
      <c r="Q260" s="2"/>
    </row>
    <row r="261" spans="3:17" x14ac:dyDescent="0.2">
      <c r="C261" s="10"/>
      <c r="D261" s="10"/>
      <c r="E261" s="29"/>
      <c r="Q261" s="2"/>
    </row>
    <row r="262" spans="3:17" x14ac:dyDescent="0.2">
      <c r="C262" s="10"/>
      <c r="D262" s="10"/>
      <c r="E262" s="29"/>
      <c r="Q262" s="2"/>
    </row>
    <row r="263" spans="3:17" x14ac:dyDescent="0.2">
      <c r="C263" s="10"/>
      <c r="D263" s="10"/>
      <c r="E263" s="29"/>
      <c r="Q263" s="2"/>
    </row>
    <row r="264" spans="3:17" x14ac:dyDescent="0.2">
      <c r="C264" s="10"/>
      <c r="D264" s="10"/>
      <c r="E264" s="29"/>
      <c r="Q264" s="2"/>
    </row>
    <row r="265" spans="3:17" x14ac:dyDescent="0.2">
      <c r="C265" s="10"/>
      <c r="D265" s="10"/>
      <c r="E265" s="29"/>
      <c r="Q265" s="2"/>
    </row>
    <row r="266" spans="3:17" x14ac:dyDescent="0.2">
      <c r="C266" s="10"/>
      <c r="D266" s="10"/>
      <c r="E266" s="29"/>
      <c r="Q266" s="2"/>
    </row>
    <row r="267" spans="3:17" x14ac:dyDescent="0.2">
      <c r="C267" s="10"/>
      <c r="D267" s="10"/>
      <c r="E267" s="29"/>
      <c r="Q267" s="2"/>
    </row>
    <row r="268" spans="3:17" x14ac:dyDescent="0.2">
      <c r="C268" s="10"/>
      <c r="D268" s="10"/>
      <c r="E268" s="29"/>
      <c r="Q268" s="2"/>
    </row>
    <row r="269" spans="3:17" x14ac:dyDescent="0.2">
      <c r="C269" s="10"/>
      <c r="D269" s="10"/>
      <c r="E269" s="29"/>
      <c r="Q269" s="2"/>
    </row>
    <row r="270" spans="3:17" x14ac:dyDescent="0.2">
      <c r="C270" s="10"/>
      <c r="D270" s="10"/>
      <c r="E270" s="29"/>
      <c r="Q270" s="2"/>
    </row>
    <row r="271" spans="3:17" x14ac:dyDescent="0.2">
      <c r="C271" s="10"/>
      <c r="D271" s="10"/>
      <c r="E271" s="29"/>
      <c r="Q271" s="2"/>
    </row>
    <row r="272" spans="3:17" x14ac:dyDescent="0.2">
      <c r="C272" s="10"/>
      <c r="D272" s="10"/>
      <c r="E272" s="29"/>
      <c r="Q272" s="2"/>
    </row>
    <row r="273" spans="3:17" x14ac:dyDescent="0.2">
      <c r="C273" s="10"/>
      <c r="D273" s="10"/>
      <c r="E273" s="29"/>
      <c r="Q273" s="2"/>
    </row>
    <row r="274" spans="3:17" x14ac:dyDescent="0.2">
      <c r="C274" s="10"/>
      <c r="D274" s="10"/>
      <c r="E274" s="29"/>
      <c r="Q274" s="2"/>
    </row>
    <row r="275" spans="3:17" x14ac:dyDescent="0.2">
      <c r="C275" s="10"/>
      <c r="D275" s="10"/>
    </row>
    <row r="276" spans="3:17" x14ac:dyDescent="0.2">
      <c r="C276" s="10"/>
      <c r="D276" s="10"/>
    </row>
    <row r="277" spans="3:17" x14ac:dyDescent="0.2">
      <c r="C277" s="10"/>
      <c r="D277" s="10"/>
    </row>
    <row r="278" spans="3:17" x14ac:dyDescent="0.2">
      <c r="C278" s="10"/>
      <c r="D278" s="10"/>
    </row>
    <row r="279" spans="3:17" x14ac:dyDescent="0.2">
      <c r="C279" s="10"/>
      <c r="D279" s="10"/>
    </row>
    <row r="280" spans="3:17" x14ac:dyDescent="0.2">
      <c r="C280" s="10"/>
      <c r="D280" s="10"/>
    </row>
    <row r="281" spans="3:17" x14ac:dyDescent="0.2">
      <c r="C281" s="10"/>
      <c r="D281" s="10"/>
    </row>
    <row r="282" spans="3:17" x14ac:dyDescent="0.2">
      <c r="C282" s="10"/>
      <c r="D282" s="10"/>
    </row>
    <row r="283" spans="3:17" x14ac:dyDescent="0.2">
      <c r="C283" s="10"/>
      <c r="D283" s="10"/>
    </row>
    <row r="284" spans="3:17" x14ac:dyDescent="0.2">
      <c r="C284" s="10"/>
      <c r="D284" s="10"/>
    </row>
    <row r="285" spans="3:17" x14ac:dyDescent="0.2">
      <c r="C285" s="10"/>
      <c r="D285" s="10"/>
    </row>
    <row r="286" spans="3:17" x14ac:dyDescent="0.2">
      <c r="C286" s="10"/>
      <c r="D286" s="10"/>
    </row>
    <row r="287" spans="3:17" x14ac:dyDescent="0.2">
      <c r="C287" s="10"/>
      <c r="D287" s="10"/>
    </row>
    <row r="288" spans="3:17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0"/>
  <sheetViews>
    <sheetView topLeftCell="A73" workbookViewId="0">
      <selection activeCell="A43" sqref="A43:D105"/>
    </sheetView>
  </sheetViews>
  <sheetFormatPr defaultRowHeight="12.75" x14ac:dyDescent="0.2"/>
  <cols>
    <col min="1" max="1" width="19.7109375" style="10" customWidth="1"/>
    <col min="2" max="2" width="4.42578125" style="13" customWidth="1"/>
    <col min="3" max="3" width="12.7109375" style="10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0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37" t="s">
        <v>49</v>
      </c>
      <c r="I1" s="38" t="s">
        <v>50</v>
      </c>
      <c r="J1" s="39" t="s">
        <v>51</v>
      </c>
    </row>
    <row r="2" spans="1:16" x14ac:dyDescent="0.2">
      <c r="I2" s="40" t="s">
        <v>52</v>
      </c>
      <c r="J2" s="41" t="s">
        <v>44</v>
      </c>
    </row>
    <row r="3" spans="1:16" x14ac:dyDescent="0.2">
      <c r="A3" s="42" t="s">
        <v>53</v>
      </c>
      <c r="I3" s="40" t="s">
        <v>54</v>
      </c>
      <c r="J3" s="41" t="s">
        <v>55</v>
      </c>
    </row>
    <row r="4" spans="1:16" x14ac:dyDescent="0.2">
      <c r="I4" s="40" t="s">
        <v>56</v>
      </c>
      <c r="J4" s="41" t="s">
        <v>55</v>
      </c>
    </row>
    <row r="5" spans="1:16" ht="13.5" thickBot="1" x14ac:dyDescent="0.25">
      <c r="I5" s="43" t="s">
        <v>57</v>
      </c>
      <c r="J5" s="44" t="s">
        <v>58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533 </v>
      </c>
      <c r="B11" s="16" t="str">
        <f t="shared" ref="B11:B42" si="1">IF(H11=INT(H11),"I","II")</f>
        <v>II</v>
      </c>
      <c r="C11" s="10">
        <f t="shared" ref="C11:C42" si="2">1*G11</f>
        <v>40897.538699999997</v>
      </c>
      <c r="D11" s="13" t="str">
        <f t="shared" ref="D11:D42" si="3">VLOOKUP(F11,I$1:J$5,2,FALSE)</f>
        <v>vis</v>
      </c>
      <c r="E11" s="45">
        <f>VLOOKUP(C11,Active!C$21:E$973,3,FALSE)</f>
        <v>-2977.6273137382145</v>
      </c>
      <c r="F11" s="16" t="s">
        <v>57</v>
      </c>
      <c r="G11" s="13" t="str">
        <f t="shared" ref="G11:G42" si="4">MID(I11,3,LEN(I11)-3)</f>
        <v>40897.5387</v>
      </c>
      <c r="H11" s="10">
        <f t="shared" ref="H11:H42" si="5">1*K11</f>
        <v>-4300.5</v>
      </c>
      <c r="I11" s="46" t="s">
        <v>235</v>
      </c>
      <c r="J11" s="47" t="s">
        <v>236</v>
      </c>
      <c r="K11" s="46">
        <v>-4300.5</v>
      </c>
      <c r="L11" s="46" t="s">
        <v>237</v>
      </c>
      <c r="M11" s="47" t="s">
        <v>238</v>
      </c>
      <c r="N11" s="47" t="s">
        <v>239</v>
      </c>
      <c r="O11" s="48" t="s">
        <v>240</v>
      </c>
      <c r="P11" s="49" t="s">
        <v>241</v>
      </c>
    </row>
    <row r="12" spans="1:16" ht="12.75" customHeight="1" thickBot="1" x14ac:dyDescent="0.25">
      <c r="A12" s="10" t="str">
        <f t="shared" si="0"/>
        <v> BTOK 220 </v>
      </c>
      <c r="B12" s="16" t="str">
        <f t="shared" si="1"/>
        <v>II</v>
      </c>
      <c r="C12" s="10">
        <f t="shared" si="2"/>
        <v>40911.026400000002</v>
      </c>
      <c r="D12" s="13" t="str">
        <f t="shared" si="3"/>
        <v>vis</v>
      </c>
      <c r="E12" s="45">
        <f>VLOOKUP(C12,Active!C$21:E$973,3,FALSE)</f>
        <v>-2972.6288943085742</v>
      </c>
      <c r="F12" s="16" t="s">
        <v>57</v>
      </c>
      <c r="G12" s="13" t="str">
        <f t="shared" si="4"/>
        <v>40911.0264</v>
      </c>
      <c r="H12" s="10">
        <f t="shared" si="5"/>
        <v>-4295.5</v>
      </c>
      <c r="I12" s="46" t="s">
        <v>242</v>
      </c>
      <c r="J12" s="47" t="s">
        <v>243</v>
      </c>
      <c r="K12" s="46">
        <v>-4295.5</v>
      </c>
      <c r="L12" s="46" t="s">
        <v>244</v>
      </c>
      <c r="M12" s="47" t="s">
        <v>238</v>
      </c>
      <c r="N12" s="47" t="s">
        <v>239</v>
      </c>
      <c r="O12" s="48" t="s">
        <v>245</v>
      </c>
      <c r="P12" s="48" t="s">
        <v>246</v>
      </c>
    </row>
    <row r="13" spans="1:16" ht="12.75" customHeight="1" thickBot="1" x14ac:dyDescent="0.25">
      <c r="A13" s="10" t="str">
        <f t="shared" si="0"/>
        <v> BTOK 220 </v>
      </c>
      <c r="B13" s="16" t="str">
        <f t="shared" si="1"/>
        <v>I</v>
      </c>
      <c r="C13" s="10">
        <f t="shared" si="2"/>
        <v>40915.072200000002</v>
      </c>
      <c r="D13" s="13" t="str">
        <f t="shared" si="3"/>
        <v>vis</v>
      </c>
      <c r="E13" s="45">
        <f>VLOOKUP(C13,Active!C$21:E$973,3,FALSE)</f>
        <v>-2971.1295574810624</v>
      </c>
      <c r="F13" s="16" t="s">
        <v>57</v>
      </c>
      <c r="G13" s="13" t="str">
        <f t="shared" si="4"/>
        <v>40915.0722</v>
      </c>
      <c r="H13" s="10">
        <f t="shared" si="5"/>
        <v>-4294</v>
      </c>
      <c r="I13" s="46" t="s">
        <v>247</v>
      </c>
      <c r="J13" s="47" t="s">
        <v>248</v>
      </c>
      <c r="K13" s="46">
        <v>-4294</v>
      </c>
      <c r="L13" s="46" t="s">
        <v>249</v>
      </c>
      <c r="M13" s="47" t="s">
        <v>238</v>
      </c>
      <c r="N13" s="47" t="s">
        <v>239</v>
      </c>
      <c r="O13" s="48" t="s">
        <v>245</v>
      </c>
      <c r="P13" s="48" t="s">
        <v>246</v>
      </c>
    </row>
    <row r="14" spans="1:16" ht="12.75" customHeight="1" thickBot="1" x14ac:dyDescent="0.25">
      <c r="A14" s="10" t="str">
        <f t="shared" si="0"/>
        <v>IBVS 1237 </v>
      </c>
      <c r="B14" s="16" t="str">
        <f t="shared" si="1"/>
        <v>II</v>
      </c>
      <c r="C14" s="10">
        <f t="shared" si="2"/>
        <v>40924.523699999998</v>
      </c>
      <c r="D14" s="13" t="str">
        <f t="shared" si="3"/>
        <v>vis</v>
      </c>
      <c r="E14" s="45">
        <f>VLOOKUP(C14,Active!C$21:E$973,3,FALSE)</f>
        <v>-2967.6269172059078</v>
      </c>
      <c r="F14" s="16" t="s">
        <v>57</v>
      </c>
      <c r="G14" s="13" t="str">
        <f t="shared" si="4"/>
        <v>40924.5237</v>
      </c>
      <c r="H14" s="10">
        <f t="shared" si="5"/>
        <v>-4290.5</v>
      </c>
      <c r="I14" s="46" t="s">
        <v>250</v>
      </c>
      <c r="J14" s="47" t="s">
        <v>251</v>
      </c>
      <c r="K14" s="46">
        <v>-4290.5</v>
      </c>
      <c r="L14" s="46" t="s">
        <v>252</v>
      </c>
      <c r="M14" s="47" t="s">
        <v>238</v>
      </c>
      <c r="N14" s="47" t="s">
        <v>239</v>
      </c>
      <c r="O14" s="48" t="s">
        <v>240</v>
      </c>
      <c r="P14" s="49" t="s">
        <v>253</v>
      </c>
    </row>
    <row r="15" spans="1:16" ht="12.75" customHeight="1" thickBot="1" x14ac:dyDescent="0.25">
      <c r="A15" s="10" t="str">
        <f t="shared" si="0"/>
        <v> BAC 31.326 </v>
      </c>
      <c r="B15" s="16" t="str">
        <f t="shared" si="1"/>
        <v>II</v>
      </c>
      <c r="C15" s="10">
        <f t="shared" si="2"/>
        <v>41666.600899999998</v>
      </c>
      <c r="D15" s="13" t="str">
        <f t="shared" si="3"/>
        <v>vis</v>
      </c>
      <c r="E15" s="45">
        <f>VLOOKUP(C15,Active!C$21:E$973,3,FALSE)</f>
        <v>-2692.6198296541688</v>
      </c>
      <c r="F15" s="16" t="s">
        <v>57</v>
      </c>
      <c r="G15" s="13" t="str">
        <f t="shared" si="4"/>
        <v>41666.6009</v>
      </c>
      <c r="H15" s="10">
        <f t="shared" si="5"/>
        <v>-4015.5</v>
      </c>
      <c r="I15" s="46" t="s">
        <v>259</v>
      </c>
      <c r="J15" s="47" t="s">
        <v>260</v>
      </c>
      <c r="K15" s="46">
        <v>-4015.5</v>
      </c>
      <c r="L15" s="46" t="s">
        <v>261</v>
      </c>
      <c r="M15" s="47" t="s">
        <v>238</v>
      </c>
      <c r="N15" s="47" t="s">
        <v>239</v>
      </c>
      <c r="O15" s="48" t="s">
        <v>262</v>
      </c>
      <c r="P15" s="48" t="s">
        <v>263</v>
      </c>
    </row>
    <row r="16" spans="1:16" ht="12.75" customHeight="1" thickBot="1" x14ac:dyDescent="0.25">
      <c r="A16" s="10" t="str">
        <f t="shared" si="0"/>
        <v> BAC 31.326 </v>
      </c>
      <c r="B16" s="16" t="str">
        <f t="shared" si="1"/>
        <v>II</v>
      </c>
      <c r="C16" s="10">
        <f t="shared" si="2"/>
        <v>42762.208299999998</v>
      </c>
      <c r="D16" s="13" t="str">
        <f t="shared" si="3"/>
        <v>PE</v>
      </c>
      <c r="E16" s="45">
        <f>VLOOKUP(C16,Active!C$21:E$973,3,FALSE)</f>
        <v>-2286.5976527511007</v>
      </c>
      <c r="F16" s="16" t="str">
        <f>LEFT(M16,1)</f>
        <v>E</v>
      </c>
      <c r="G16" s="13" t="str">
        <f t="shared" si="4"/>
        <v>42762.2083</v>
      </c>
      <c r="H16" s="10">
        <f t="shared" si="5"/>
        <v>-3609.5</v>
      </c>
      <c r="I16" s="46" t="s">
        <v>264</v>
      </c>
      <c r="J16" s="47" t="s">
        <v>265</v>
      </c>
      <c r="K16" s="46">
        <v>-3609.5</v>
      </c>
      <c r="L16" s="46" t="s">
        <v>266</v>
      </c>
      <c r="M16" s="47" t="s">
        <v>238</v>
      </c>
      <c r="N16" s="47" t="s">
        <v>239</v>
      </c>
      <c r="O16" s="48" t="s">
        <v>262</v>
      </c>
      <c r="P16" s="48" t="s">
        <v>263</v>
      </c>
    </row>
    <row r="17" spans="1:16" ht="12.75" customHeight="1" thickBot="1" x14ac:dyDescent="0.25">
      <c r="A17" s="10" t="str">
        <f t="shared" si="0"/>
        <v> BAC 31.326 </v>
      </c>
      <c r="B17" s="16" t="str">
        <f t="shared" si="1"/>
        <v>II</v>
      </c>
      <c r="C17" s="10">
        <f t="shared" si="2"/>
        <v>42775.703699999998</v>
      </c>
      <c r="D17" s="13" t="str">
        <f t="shared" si="3"/>
        <v>PE</v>
      </c>
      <c r="E17" s="45">
        <f>VLOOKUP(C17,Active!C$21:E$973,3,FALSE)</f>
        <v>-2281.5963797712197</v>
      </c>
      <c r="F17" s="16" t="str">
        <f>LEFT(M17,1)</f>
        <v>E</v>
      </c>
      <c r="G17" s="13" t="str">
        <f t="shared" si="4"/>
        <v>42775.7037</v>
      </c>
      <c r="H17" s="10">
        <f t="shared" si="5"/>
        <v>-3604.5</v>
      </c>
      <c r="I17" s="46" t="s">
        <v>267</v>
      </c>
      <c r="J17" s="47" t="s">
        <v>268</v>
      </c>
      <c r="K17" s="46">
        <v>-3604.5</v>
      </c>
      <c r="L17" s="46" t="s">
        <v>269</v>
      </c>
      <c r="M17" s="47" t="s">
        <v>238</v>
      </c>
      <c r="N17" s="47" t="s">
        <v>239</v>
      </c>
      <c r="O17" s="48" t="s">
        <v>262</v>
      </c>
      <c r="P17" s="48" t="s">
        <v>263</v>
      </c>
    </row>
    <row r="18" spans="1:16" ht="12.75" customHeight="1" thickBot="1" x14ac:dyDescent="0.25">
      <c r="A18" s="10" t="str">
        <f t="shared" si="0"/>
        <v> BAC 31.326 </v>
      </c>
      <c r="B18" s="16" t="str">
        <f t="shared" si="1"/>
        <v>I</v>
      </c>
      <c r="C18" s="10">
        <f t="shared" si="2"/>
        <v>43076.591699999997</v>
      </c>
      <c r="D18" s="13" t="str">
        <f t="shared" si="3"/>
        <v>PE</v>
      </c>
      <c r="E18" s="45">
        <f>VLOOKUP(C18,Active!C$21:E$973,3,FALSE)</f>
        <v>-2170.0900128335652</v>
      </c>
      <c r="F18" s="16" t="str">
        <f>LEFT(M18,1)</f>
        <v>E</v>
      </c>
      <c r="G18" s="13" t="str">
        <f t="shared" si="4"/>
        <v>43076.5917</v>
      </c>
      <c r="H18" s="10">
        <f t="shared" si="5"/>
        <v>-3493</v>
      </c>
      <c r="I18" s="46" t="s">
        <v>270</v>
      </c>
      <c r="J18" s="47" t="s">
        <v>271</v>
      </c>
      <c r="K18" s="46">
        <v>-3493</v>
      </c>
      <c r="L18" s="46" t="s">
        <v>272</v>
      </c>
      <c r="M18" s="47" t="s">
        <v>238</v>
      </c>
      <c r="N18" s="47" t="s">
        <v>239</v>
      </c>
      <c r="O18" s="48" t="s">
        <v>262</v>
      </c>
      <c r="P18" s="48" t="s">
        <v>263</v>
      </c>
    </row>
    <row r="19" spans="1:16" ht="12.75" customHeight="1" thickBot="1" x14ac:dyDescent="0.25">
      <c r="A19" s="10" t="str">
        <f t="shared" si="0"/>
        <v> BAC 31.326 </v>
      </c>
      <c r="B19" s="16" t="str">
        <f t="shared" si="1"/>
        <v>II</v>
      </c>
      <c r="C19" s="10">
        <f t="shared" si="2"/>
        <v>43134.607400000001</v>
      </c>
      <c r="D19" s="13" t="str">
        <f t="shared" si="3"/>
        <v>PE</v>
      </c>
      <c r="E19" s="45">
        <f>VLOOKUP(C19,Active!C$21:E$973,3,FALSE)</f>
        <v>-2148.5899200005329</v>
      </c>
      <c r="F19" s="16" t="str">
        <f>LEFT(M19,1)</f>
        <v>E</v>
      </c>
      <c r="G19" s="13" t="str">
        <f t="shared" si="4"/>
        <v>43134.6074</v>
      </c>
      <c r="H19" s="10">
        <f t="shared" si="5"/>
        <v>-3471.5</v>
      </c>
      <c r="I19" s="46" t="s">
        <v>273</v>
      </c>
      <c r="J19" s="47" t="s">
        <v>274</v>
      </c>
      <c r="K19" s="46">
        <v>-3471.5</v>
      </c>
      <c r="L19" s="46" t="s">
        <v>275</v>
      </c>
      <c r="M19" s="47" t="s">
        <v>238</v>
      </c>
      <c r="N19" s="47" t="s">
        <v>239</v>
      </c>
      <c r="O19" s="48" t="s">
        <v>262</v>
      </c>
      <c r="P19" s="48" t="s">
        <v>263</v>
      </c>
    </row>
    <row r="20" spans="1:16" ht="12.75" customHeight="1" thickBot="1" x14ac:dyDescent="0.25">
      <c r="A20" s="10" t="str">
        <f t="shared" si="0"/>
        <v>IBVS 4839 </v>
      </c>
      <c r="B20" s="16" t="str">
        <f t="shared" si="1"/>
        <v>II</v>
      </c>
      <c r="C20" s="10">
        <f t="shared" si="2"/>
        <v>46127.33</v>
      </c>
      <c r="D20" s="13" t="str">
        <f t="shared" si="3"/>
        <v>PE</v>
      </c>
      <c r="E20" s="45">
        <f>VLOOKUP(C20,Active!C$21:E$973,3,FALSE)</f>
        <v>-1039.5140366877608</v>
      </c>
      <c r="F20" s="16" t="str">
        <f>LEFT(M20,1)</f>
        <v>E</v>
      </c>
      <c r="G20" s="13" t="str">
        <f t="shared" si="4"/>
        <v>46127.3300</v>
      </c>
      <c r="H20" s="10">
        <f t="shared" si="5"/>
        <v>-2362.5</v>
      </c>
      <c r="I20" s="46" t="s">
        <v>276</v>
      </c>
      <c r="J20" s="47" t="s">
        <v>277</v>
      </c>
      <c r="K20" s="46">
        <v>-2362.5</v>
      </c>
      <c r="L20" s="46" t="s">
        <v>278</v>
      </c>
      <c r="M20" s="47" t="s">
        <v>238</v>
      </c>
      <c r="N20" s="47" t="s">
        <v>239</v>
      </c>
      <c r="O20" s="48" t="s">
        <v>279</v>
      </c>
      <c r="P20" s="49" t="s">
        <v>280</v>
      </c>
    </row>
    <row r="21" spans="1:16" ht="12.75" customHeight="1" thickBot="1" x14ac:dyDescent="0.25">
      <c r="A21" s="10" t="str">
        <f t="shared" si="0"/>
        <v>IBVS 4839 </v>
      </c>
      <c r="B21" s="16" t="str">
        <f t="shared" si="1"/>
        <v>I</v>
      </c>
      <c r="C21" s="10">
        <f t="shared" si="2"/>
        <v>46150.268400000001</v>
      </c>
      <c r="D21" s="13" t="str">
        <f t="shared" si="3"/>
        <v>vis</v>
      </c>
      <c r="E21" s="45">
        <f>VLOOKUP(C21,Active!C$21:E$973,3,FALSE)</f>
        <v>-1031.0132734557189</v>
      </c>
      <c r="F21" s="16" t="s">
        <v>57</v>
      </c>
      <c r="G21" s="13" t="str">
        <f t="shared" si="4"/>
        <v>46150.2684</v>
      </c>
      <c r="H21" s="10">
        <f t="shared" si="5"/>
        <v>-2354</v>
      </c>
      <c r="I21" s="46" t="s">
        <v>281</v>
      </c>
      <c r="J21" s="47" t="s">
        <v>282</v>
      </c>
      <c r="K21" s="46">
        <v>-2354</v>
      </c>
      <c r="L21" s="46" t="s">
        <v>283</v>
      </c>
      <c r="M21" s="47" t="s">
        <v>238</v>
      </c>
      <c r="N21" s="47" t="s">
        <v>239</v>
      </c>
      <c r="O21" s="48" t="s">
        <v>279</v>
      </c>
      <c r="P21" s="49" t="s">
        <v>280</v>
      </c>
    </row>
    <row r="22" spans="1:16" ht="12.75" customHeight="1" thickBot="1" x14ac:dyDescent="0.25">
      <c r="A22" s="10" t="str">
        <f t="shared" si="0"/>
        <v>IBVS 4839 </v>
      </c>
      <c r="B22" s="16" t="str">
        <f t="shared" si="1"/>
        <v>II</v>
      </c>
      <c r="C22" s="10">
        <f t="shared" si="2"/>
        <v>51227.352299999999</v>
      </c>
      <c r="D22" s="13" t="str">
        <f t="shared" si="3"/>
        <v>vis</v>
      </c>
      <c r="E22" s="45">
        <f>VLOOKUP(C22,Active!C$21:E$973,3,FALSE)</f>
        <v>850.50802459093245</v>
      </c>
      <c r="F22" s="16" t="s">
        <v>57</v>
      </c>
      <c r="G22" s="13" t="str">
        <f t="shared" si="4"/>
        <v>51227.3523</v>
      </c>
      <c r="H22" s="10">
        <f t="shared" si="5"/>
        <v>-472.5</v>
      </c>
      <c r="I22" s="46" t="s">
        <v>289</v>
      </c>
      <c r="J22" s="47" t="s">
        <v>290</v>
      </c>
      <c r="K22" s="46">
        <v>-472.5</v>
      </c>
      <c r="L22" s="46" t="s">
        <v>291</v>
      </c>
      <c r="M22" s="47" t="s">
        <v>238</v>
      </c>
      <c r="N22" s="47" t="s">
        <v>239</v>
      </c>
      <c r="O22" s="48" t="s">
        <v>279</v>
      </c>
      <c r="P22" s="49" t="s">
        <v>280</v>
      </c>
    </row>
    <row r="23" spans="1:16" ht="12.75" customHeight="1" thickBot="1" x14ac:dyDescent="0.25">
      <c r="A23" s="10" t="str">
        <f t="shared" si="0"/>
        <v>IBVS 4839 </v>
      </c>
      <c r="B23" s="16" t="str">
        <f t="shared" si="1"/>
        <v>I</v>
      </c>
      <c r="C23" s="10">
        <f t="shared" si="2"/>
        <v>51231.3966</v>
      </c>
      <c r="D23" s="13" t="str">
        <f t="shared" si="3"/>
        <v>vis</v>
      </c>
      <c r="E23" s="45">
        <f>VLOOKUP(C23,Active!C$21:E$973,3,FALSE)</f>
        <v>852.00680553203381</v>
      </c>
      <c r="F23" s="16" t="s">
        <v>57</v>
      </c>
      <c r="G23" s="13" t="str">
        <f t="shared" si="4"/>
        <v>51231.3966</v>
      </c>
      <c r="H23" s="10">
        <f t="shared" si="5"/>
        <v>-471</v>
      </c>
      <c r="I23" s="46" t="s">
        <v>292</v>
      </c>
      <c r="J23" s="47" t="s">
        <v>293</v>
      </c>
      <c r="K23" s="46">
        <v>-471</v>
      </c>
      <c r="L23" s="46" t="s">
        <v>294</v>
      </c>
      <c r="M23" s="47" t="s">
        <v>238</v>
      </c>
      <c r="N23" s="47" t="s">
        <v>239</v>
      </c>
      <c r="O23" s="48" t="s">
        <v>279</v>
      </c>
      <c r="P23" s="49" t="s">
        <v>280</v>
      </c>
    </row>
    <row r="24" spans="1:16" ht="12.75" customHeight="1" thickBot="1" x14ac:dyDescent="0.25">
      <c r="A24" s="10" t="str">
        <f t="shared" si="0"/>
        <v>IBVS 4839 </v>
      </c>
      <c r="B24" s="16" t="str">
        <f t="shared" si="1"/>
        <v>I</v>
      </c>
      <c r="C24" s="10">
        <f t="shared" si="2"/>
        <v>51463.455999999998</v>
      </c>
      <c r="D24" s="13" t="str">
        <f t="shared" si="3"/>
        <v>vis</v>
      </c>
      <c r="E24" s="45">
        <f>VLOOKUP(C24,Active!C$21:E$973,3,FALSE)</f>
        <v>938.0059168549576</v>
      </c>
      <c r="F24" s="16" t="s">
        <v>57</v>
      </c>
      <c r="G24" s="13" t="str">
        <f t="shared" si="4"/>
        <v>51463.4560</v>
      </c>
      <c r="H24" s="10">
        <f t="shared" si="5"/>
        <v>-385</v>
      </c>
      <c r="I24" s="46" t="s">
        <v>295</v>
      </c>
      <c r="J24" s="47" t="s">
        <v>296</v>
      </c>
      <c r="K24" s="46">
        <v>-385</v>
      </c>
      <c r="L24" s="46" t="s">
        <v>297</v>
      </c>
      <c r="M24" s="47" t="s">
        <v>238</v>
      </c>
      <c r="N24" s="47" t="s">
        <v>239</v>
      </c>
      <c r="O24" s="48" t="s">
        <v>279</v>
      </c>
      <c r="P24" s="49" t="s">
        <v>280</v>
      </c>
    </row>
    <row r="25" spans="1:16" ht="12.75" customHeight="1" thickBot="1" x14ac:dyDescent="0.25">
      <c r="A25" s="10" t="str">
        <f t="shared" si="0"/>
        <v>IBVS 4839 </v>
      </c>
      <c r="B25" s="16" t="str">
        <f t="shared" si="1"/>
        <v>I</v>
      </c>
      <c r="C25" s="10">
        <f t="shared" si="2"/>
        <v>51501.236599999997</v>
      </c>
      <c r="D25" s="13" t="str">
        <f t="shared" si="3"/>
        <v>vis</v>
      </c>
      <c r="E25" s="45">
        <f>VLOOKUP(C25,Active!C$21:E$973,3,FALSE)</f>
        <v>952.00706494569101</v>
      </c>
      <c r="F25" s="16" t="s">
        <v>57</v>
      </c>
      <c r="G25" s="13" t="str">
        <f t="shared" si="4"/>
        <v>51501.2366</v>
      </c>
      <c r="H25" s="10">
        <f t="shared" si="5"/>
        <v>-371</v>
      </c>
      <c r="I25" s="46" t="s">
        <v>298</v>
      </c>
      <c r="J25" s="47" t="s">
        <v>299</v>
      </c>
      <c r="K25" s="46">
        <v>-371</v>
      </c>
      <c r="L25" s="46" t="s">
        <v>286</v>
      </c>
      <c r="M25" s="47" t="s">
        <v>238</v>
      </c>
      <c r="N25" s="47" t="s">
        <v>239</v>
      </c>
      <c r="O25" s="48" t="s">
        <v>279</v>
      </c>
      <c r="P25" s="49" t="s">
        <v>280</v>
      </c>
    </row>
    <row r="26" spans="1:16" ht="12.75" customHeight="1" thickBot="1" x14ac:dyDescent="0.25">
      <c r="A26" s="10" t="str">
        <f t="shared" si="0"/>
        <v>IBVS 6153 </v>
      </c>
      <c r="B26" s="16" t="str">
        <f t="shared" si="1"/>
        <v>I</v>
      </c>
      <c r="C26" s="10">
        <f t="shared" si="2"/>
        <v>53298.396500000003</v>
      </c>
      <c r="D26" s="13" t="str">
        <f t="shared" si="3"/>
        <v>vis</v>
      </c>
      <c r="E26" s="45">
        <f>VLOOKUP(C26,Active!C$21:E$973,3,FALSE)</f>
        <v>1618.0182427096438</v>
      </c>
      <c r="F26" s="16" t="s">
        <v>57</v>
      </c>
      <c r="G26" s="13" t="str">
        <f t="shared" si="4"/>
        <v>53298.3965</v>
      </c>
      <c r="H26" s="10">
        <f t="shared" si="5"/>
        <v>295</v>
      </c>
      <c r="I26" s="46" t="s">
        <v>300</v>
      </c>
      <c r="J26" s="47" t="s">
        <v>301</v>
      </c>
      <c r="K26" s="46">
        <v>295</v>
      </c>
      <c r="L26" s="46" t="s">
        <v>302</v>
      </c>
      <c r="M26" s="47" t="s">
        <v>303</v>
      </c>
      <c r="N26" s="47" t="s">
        <v>304</v>
      </c>
      <c r="O26" s="48" t="s">
        <v>305</v>
      </c>
      <c r="P26" s="49" t="s">
        <v>306</v>
      </c>
    </row>
    <row r="27" spans="1:16" ht="12.75" customHeight="1" thickBot="1" x14ac:dyDescent="0.25">
      <c r="A27" s="10" t="str">
        <f t="shared" si="0"/>
        <v>IBVS 6153 </v>
      </c>
      <c r="B27" s="16" t="str">
        <f t="shared" si="1"/>
        <v>I</v>
      </c>
      <c r="C27" s="10">
        <f t="shared" si="2"/>
        <v>53325.372000000003</v>
      </c>
      <c r="D27" s="13" t="str">
        <f t="shared" si="3"/>
        <v>vis</v>
      </c>
      <c r="E27" s="45">
        <f>VLOOKUP(C27,Active!C$21:E$973,3,FALSE)</f>
        <v>1628.0151186280148</v>
      </c>
      <c r="F27" s="16" t="s">
        <v>57</v>
      </c>
      <c r="G27" s="13" t="str">
        <f t="shared" si="4"/>
        <v>53325.3720</v>
      </c>
      <c r="H27" s="10">
        <f t="shared" si="5"/>
        <v>305</v>
      </c>
      <c r="I27" s="46" t="s">
        <v>307</v>
      </c>
      <c r="J27" s="47" t="s">
        <v>308</v>
      </c>
      <c r="K27" s="46">
        <v>305</v>
      </c>
      <c r="L27" s="46" t="s">
        <v>309</v>
      </c>
      <c r="M27" s="47" t="s">
        <v>303</v>
      </c>
      <c r="N27" s="47" t="s">
        <v>304</v>
      </c>
      <c r="O27" s="48" t="s">
        <v>305</v>
      </c>
      <c r="P27" s="49" t="s">
        <v>306</v>
      </c>
    </row>
    <row r="28" spans="1:16" ht="12.75" customHeight="1" thickBot="1" x14ac:dyDescent="0.25">
      <c r="A28" s="10" t="str">
        <f t="shared" si="0"/>
        <v>IBVS 6007 </v>
      </c>
      <c r="B28" s="16" t="str">
        <f t="shared" si="1"/>
        <v>I</v>
      </c>
      <c r="C28" s="10">
        <f t="shared" si="2"/>
        <v>54534.275150000001</v>
      </c>
      <c r="D28" s="13" t="str">
        <f t="shared" si="3"/>
        <v>vis</v>
      </c>
      <c r="E28" s="45">
        <f>VLOOKUP(C28,Active!C$21:E$973,3,FALSE)</f>
        <v>2076.0236740904688</v>
      </c>
      <c r="F28" s="16" t="s">
        <v>57</v>
      </c>
      <c r="G28" s="13" t="str">
        <f t="shared" si="4"/>
        <v>54534.27515</v>
      </c>
      <c r="H28" s="10">
        <f t="shared" si="5"/>
        <v>753</v>
      </c>
      <c r="I28" s="46" t="s">
        <v>310</v>
      </c>
      <c r="J28" s="47" t="s">
        <v>311</v>
      </c>
      <c r="K28" s="46">
        <v>753</v>
      </c>
      <c r="L28" s="46" t="s">
        <v>312</v>
      </c>
      <c r="M28" s="47" t="s">
        <v>303</v>
      </c>
      <c r="N28" s="47" t="s">
        <v>304</v>
      </c>
      <c r="O28" s="48" t="s">
        <v>313</v>
      </c>
      <c r="P28" s="49" t="s">
        <v>314</v>
      </c>
    </row>
    <row r="29" spans="1:16" ht="12.75" customHeight="1" thickBot="1" x14ac:dyDescent="0.25">
      <c r="A29" s="10" t="str">
        <f t="shared" si="0"/>
        <v>IBVS 6007 </v>
      </c>
      <c r="B29" s="16" t="str">
        <f t="shared" si="1"/>
        <v>I</v>
      </c>
      <c r="C29" s="10">
        <f t="shared" si="2"/>
        <v>54809.506479999996</v>
      </c>
      <c r="D29" s="13" t="str">
        <f t="shared" si="3"/>
        <v>vis</v>
      </c>
      <c r="E29" s="45">
        <f>VLOOKUP(C29,Active!C$21:E$973,3,FALSE)</f>
        <v>2178.0219115599539</v>
      </c>
      <c r="F29" s="16" t="s">
        <v>57</v>
      </c>
      <c r="G29" s="13" t="str">
        <f t="shared" si="4"/>
        <v>54809.50648</v>
      </c>
      <c r="H29" s="10">
        <f t="shared" si="5"/>
        <v>855</v>
      </c>
      <c r="I29" s="46" t="s">
        <v>315</v>
      </c>
      <c r="J29" s="47" t="s">
        <v>316</v>
      </c>
      <c r="K29" s="46">
        <v>855</v>
      </c>
      <c r="L29" s="46" t="s">
        <v>317</v>
      </c>
      <c r="M29" s="47" t="s">
        <v>303</v>
      </c>
      <c r="N29" s="47" t="s">
        <v>304</v>
      </c>
      <c r="O29" s="48" t="s">
        <v>318</v>
      </c>
      <c r="P29" s="49" t="s">
        <v>314</v>
      </c>
    </row>
    <row r="30" spans="1:16" ht="12.75" customHeight="1" thickBot="1" x14ac:dyDescent="0.25">
      <c r="A30" s="10" t="str">
        <f t="shared" si="0"/>
        <v>IBVS 6007 </v>
      </c>
      <c r="B30" s="16" t="str">
        <f t="shared" si="1"/>
        <v>II</v>
      </c>
      <c r="C30" s="10">
        <f t="shared" si="2"/>
        <v>54840.54681</v>
      </c>
      <c r="D30" s="13" t="str">
        <f t="shared" si="3"/>
        <v>vis</v>
      </c>
      <c r="E30" s="45">
        <f>VLOOKUP(C30,Active!C$21:E$973,3,FALSE)</f>
        <v>2189.5251766514371</v>
      </c>
      <c r="F30" s="16" t="s">
        <v>57</v>
      </c>
      <c r="G30" s="13" t="str">
        <f t="shared" si="4"/>
        <v>54840.54681</v>
      </c>
      <c r="H30" s="10">
        <f t="shared" si="5"/>
        <v>866.5</v>
      </c>
      <c r="I30" s="46" t="s">
        <v>319</v>
      </c>
      <c r="J30" s="47" t="s">
        <v>320</v>
      </c>
      <c r="K30" s="46">
        <v>866.5</v>
      </c>
      <c r="L30" s="46" t="s">
        <v>321</v>
      </c>
      <c r="M30" s="47" t="s">
        <v>303</v>
      </c>
      <c r="N30" s="47" t="s">
        <v>304</v>
      </c>
      <c r="O30" s="48" t="s">
        <v>313</v>
      </c>
      <c r="P30" s="49" t="s">
        <v>314</v>
      </c>
    </row>
    <row r="31" spans="1:16" ht="12.75" customHeight="1" thickBot="1" x14ac:dyDescent="0.25">
      <c r="A31" s="10" t="str">
        <f t="shared" si="0"/>
        <v>IBVS 6007 </v>
      </c>
      <c r="B31" s="16" t="str">
        <f t="shared" si="1"/>
        <v>I</v>
      </c>
      <c r="C31" s="10">
        <f t="shared" si="2"/>
        <v>55141.417829999999</v>
      </c>
      <c r="D31" s="13" t="str">
        <f t="shared" si="3"/>
        <v>vis</v>
      </c>
      <c r="E31" s="45">
        <f>VLOOKUP(C31,Active!C$21:E$973,3,FALSE)</f>
        <v>2301.0252509549205</v>
      </c>
      <c r="F31" s="16" t="s">
        <v>57</v>
      </c>
      <c r="G31" s="13" t="str">
        <f t="shared" si="4"/>
        <v>55141.41783</v>
      </c>
      <c r="H31" s="10">
        <f t="shared" si="5"/>
        <v>978</v>
      </c>
      <c r="I31" s="46" t="s">
        <v>322</v>
      </c>
      <c r="J31" s="47" t="s">
        <v>323</v>
      </c>
      <c r="K31" s="46">
        <v>978</v>
      </c>
      <c r="L31" s="46" t="s">
        <v>324</v>
      </c>
      <c r="M31" s="47" t="s">
        <v>303</v>
      </c>
      <c r="N31" s="47" t="s">
        <v>304</v>
      </c>
      <c r="O31" s="48" t="s">
        <v>318</v>
      </c>
      <c r="P31" s="49" t="s">
        <v>314</v>
      </c>
    </row>
    <row r="32" spans="1:16" ht="12.75" customHeight="1" thickBot="1" x14ac:dyDescent="0.25">
      <c r="A32" s="10" t="str">
        <f t="shared" si="0"/>
        <v>IBVS 6007 </v>
      </c>
      <c r="B32" s="16" t="str">
        <f t="shared" si="1"/>
        <v>I</v>
      </c>
      <c r="C32" s="10">
        <f t="shared" si="2"/>
        <v>55141.426639999998</v>
      </c>
      <c r="D32" s="13" t="str">
        <f t="shared" si="3"/>
        <v>vis</v>
      </c>
      <c r="E32" s="45">
        <f>VLOOKUP(C32,Active!C$21:E$973,3,FALSE)</f>
        <v>2301.0285158611068</v>
      </c>
      <c r="F32" s="16" t="s">
        <v>57</v>
      </c>
      <c r="G32" s="13" t="str">
        <f t="shared" si="4"/>
        <v>55141.42664</v>
      </c>
      <c r="H32" s="10">
        <f t="shared" si="5"/>
        <v>978</v>
      </c>
      <c r="I32" s="46" t="s">
        <v>325</v>
      </c>
      <c r="J32" s="47" t="s">
        <v>326</v>
      </c>
      <c r="K32" s="46">
        <v>978</v>
      </c>
      <c r="L32" s="46" t="s">
        <v>327</v>
      </c>
      <c r="M32" s="47" t="s">
        <v>303</v>
      </c>
      <c r="N32" s="47" t="s">
        <v>57</v>
      </c>
      <c r="O32" s="48" t="s">
        <v>318</v>
      </c>
      <c r="P32" s="49" t="s">
        <v>314</v>
      </c>
    </row>
    <row r="33" spans="1:16" ht="12.75" customHeight="1" thickBot="1" x14ac:dyDescent="0.25">
      <c r="A33" s="10" t="str">
        <f t="shared" si="0"/>
        <v>IBVS 6007 </v>
      </c>
      <c r="B33" s="16" t="str">
        <f t="shared" si="1"/>
        <v>I</v>
      </c>
      <c r="C33" s="10">
        <f t="shared" si="2"/>
        <v>55257.451659999999</v>
      </c>
      <c r="D33" s="13" t="str">
        <f t="shared" si="3"/>
        <v>vis</v>
      </c>
      <c r="E33" s="45">
        <f>VLOOKUP(C33,Active!C$21:E$973,3,FALSE)</f>
        <v>2344.0263371569672</v>
      </c>
      <c r="F33" s="16" t="s">
        <v>57</v>
      </c>
      <c r="G33" s="13" t="str">
        <f t="shared" si="4"/>
        <v>55257.45166</v>
      </c>
      <c r="H33" s="10">
        <f t="shared" si="5"/>
        <v>1021</v>
      </c>
      <c r="I33" s="46" t="s">
        <v>328</v>
      </c>
      <c r="J33" s="47" t="s">
        <v>329</v>
      </c>
      <c r="K33" s="46">
        <v>1021</v>
      </c>
      <c r="L33" s="46" t="s">
        <v>330</v>
      </c>
      <c r="M33" s="47" t="s">
        <v>303</v>
      </c>
      <c r="N33" s="47" t="s">
        <v>304</v>
      </c>
      <c r="O33" s="48" t="s">
        <v>313</v>
      </c>
      <c r="P33" s="49" t="s">
        <v>314</v>
      </c>
    </row>
    <row r="34" spans="1:16" ht="12.75" customHeight="1" thickBot="1" x14ac:dyDescent="0.25">
      <c r="A34" s="10" t="str">
        <f t="shared" si="0"/>
        <v>IBVS 6007 </v>
      </c>
      <c r="B34" s="16" t="str">
        <f t="shared" si="1"/>
        <v>I</v>
      </c>
      <c r="C34" s="10">
        <f t="shared" si="2"/>
        <v>55462.519350000002</v>
      </c>
      <c r="D34" s="13" t="str">
        <f t="shared" si="3"/>
        <v>vis</v>
      </c>
      <c r="E34" s="45">
        <f>VLOOKUP(C34,Active!C$21:E$973,3,FALSE)</f>
        <v>2420.0225652823751</v>
      </c>
      <c r="F34" s="16" t="s">
        <v>57</v>
      </c>
      <c r="G34" s="13" t="str">
        <f t="shared" si="4"/>
        <v>55462.51935</v>
      </c>
      <c r="H34" s="10">
        <f t="shared" si="5"/>
        <v>1097</v>
      </c>
      <c r="I34" s="46" t="s">
        <v>331</v>
      </c>
      <c r="J34" s="47" t="s">
        <v>332</v>
      </c>
      <c r="K34" s="46">
        <v>1097</v>
      </c>
      <c r="L34" s="46" t="s">
        <v>333</v>
      </c>
      <c r="M34" s="47" t="s">
        <v>303</v>
      </c>
      <c r="N34" s="47" t="s">
        <v>29</v>
      </c>
      <c r="O34" s="48" t="s">
        <v>318</v>
      </c>
      <c r="P34" s="49" t="s">
        <v>314</v>
      </c>
    </row>
    <row r="35" spans="1:16" ht="12.75" customHeight="1" thickBot="1" x14ac:dyDescent="0.25">
      <c r="A35" s="10" t="str">
        <f t="shared" si="0"/>
        <v>IBVS 6007 </v>
      </c>
      <c r="B35" s="16" t="str">
        <f t="shared" si="1"/>
        <v>II</v>
      </c>
      <c r="C35" s="10">
        <f t="shared" si="2"/>
        <v>55593.409959999997</v>
      </c>
      <c r="D35" s="13" t="str">
        <f t="shared" si="3"/>
        <v>vis</v>
      </c>
      <c r="E35" s="45">
        <f>VLOOKUP(C35,Active!C$21:E$973,3,FALSE)</f>
        <v>2468.5294395590258</v>
      </c>
      <c r="F35" s="16" t="s">
        <v>57</v>
      </c>
      <c r="G35" s="13" t="str">
        <f t="shared" si="4"/>
        <v>55593.40996</v>
      </c>
      <c r="H35" s="10">
        <f t="shared" si="5"/>
        <v>1145.5</v>
      </c>
      <c r="I35" s="46" t="s">
        <v>334</v>
      </c>
      <c r="J35" s="47" t="s">
        <v>335</v>
      </c>
      <c r="K35" s="46">
        <v>1145.5</v>
      </c>
      <c r="L35" s="46" t="s">
        <v>336</v>
      </c>
      <c r="M35" s="47" t="s">
        <v>303</v>
      </c>
      <c r="N35" s="47" t="s">
        <v>57</v>
      </c>
      <c r="O35" s="48" t="s">
        <v>318</v>
      </c>
      <c r="P35" s="49" t="s">
        <v>314</v>
      </c>
    </row>
    <row r="36" spans="1:16" ht="12.75" customHeight="1" thickBot="1" x14ac:dyDescent="0.25">
      <c r="A36" s="10" t="str">
        <f t="shared" si="0"/>
        <v>IBVS 6007 </v>
      </c>
      <c r="B36" s="16" t="str">
        <f t="shared" si="1"/>
        <v>II</v>
      </c>
      <c r="C36" s="10">
        <f t="shared" si="2"/>
        <v>55852.46557</v>
      </c>
      <c r="D36" s="13" t="str">
        <f t="shared" si="3"/>
        <v>vis</v>
      </c>
      <c r="E36" s="45">
        <f>VLOOKUP(C36,Active!C$21:E$973,3,FALSE)</f>
        <v>2564.533101738702</v>
      </c>
      <c r="F36" s="16" t="s">
        <v>57</v>
      </c>
      <c r="G36" s="13" t="str">
        <f t="shared" si="4"/>
        <v>55852.46557</v>
      </c>
      <c r="H36" s="10">
        <f t="shared" si="5"/>
        <v>1241.5</v>
      </c>
      <c r="I36" s="46" t="s">
        <v>337</v>
      </c>
      <c r="J36" s="47" t="s">
        <v>338</v>
      </c>
      <c r="K36" s="46">
        <v>1241.5</v>
      </c>
      <c r="L36" s="46" t="s">
        <v>339</v>
      </c>
      <c r="M36" s="47" t="s">
        <v>303</v>
      </c>
      <c r="N36" s="47" t="s">
        <v>304</v>
      </c>
      <c r="O36" s="48" t="s">
        <v>313</v>
      </c>
      <c r="P36" s="49" t="s">
        <v>314</v>
      </c>
    </row>
    <row r="37" spans="1:16" ht="12.75" customHeight="1" thickBot="1" x14ac:dyDescent="0.25">
      <c r="A37" s="10" t="str">
        <f t="shared" si="0"/>
        <v>IBVS 6114 </v>
      </c>
      <c r="B37" s="16" t="str">
        <f t="shared" si="1"/>
        <v>I</v>
      </c>
      <c r="C37" s="10">
        <f t="shared" si="2"/>
        <v>56204.610630000003</v>
      </c>
      <c r="D37" s="13" t="str">
        <f t="shared" si="3"/>
        <v>vis</v>
      </c>
      <c r="E37" s="45">
        <f>VLOOKUP(C37,Active!C$21:E$973,3,FALSE)</f>
        <v>2695.0348707545581</v>
      </c>
      <c r="F37" s="16" t="s">
        <v>57</v>
      </c>
      <c r="G37" s="13" t="str">
        <f t="shared" si="4"/>
        <v>56204.61063</v>
      </c>
      <c r="H37" s="10">
        <f t="shared" si="5"/>
        <v>1372</v>
      </c>
      <c r="I37" s="46" t="s">
        <v>340</v>
      </c>
      <c r="J37" s="47" t="s">
        <v>341</v>
      </c>
      <c r="K37" s="46">
        <v>1372</v>
      </c>
      <c r="L37" s="46" t="s">
        <v>342</v>
      </c>
      <c r="M37" s="47" t="s">
        <v>303</v>
      </c>
      <c r="N37" s="47" t="s">
        <v>50</v>
      </c>
      <c r="O37" s="48" t="s">
        <v>318</v>
      </c>
      <c r="P37" s="49" t="s">
        <v>343</v>
      </c>
    </row>
    <row r="38" spans="1:16" ht="12.75" customHeight="1" thickBot="1" x14ac:dyDescent="0.25">
      <c r="A38" s="10" t="str">
        <f t="shared" si="0"/>
        <v>IBVS 6114 </v>
      </c>
      <c r="B38" s="16" t="str">
        <f t="shared" si="1"/>
        <v>I</v>
      </c>
      <c r="C38" s="10">
        <f t="shared" si="2"/>
        <v>56536.515310000003</v>
      </c>
      <c r="D38" s="13" t="str">
        <f t="shared" si="3"/>
        <v>vis</v>
      </c>
      <c r="E38" s="45">
        <f>VLOOKUP(C38,Active!C$21:E$973,3,FALSE)</f>
        <v>2818.0357383079499</v>
      </c>
      <c r="F38" s="16" t="s">
        <v>57</v>
      </c>
      <c r="G38" s="13" t="str">
        <f t="shared" si="4"/>
        <v>56536.51531</v>
      </c>
      <c r="H38" s="10">
        <f t="shared" si="5"/>
        <v>1495</v>
      </c>
      <c r="I38" s="46" t="s">
        <v>344</v>
      </c>
      <c r="J38" s="47" t="s">
        <v>345</v>
      </c>
      <c r="K38" s="46">
        <v>1495</v>
      </c>
      <c r="L38" s="46" t="s">
        <v>346</v>
      </c>
      <c r="M38" s="47" t="s">
        <v>303</v>
      </c>
      <c r="N38" s="47" t="s">
        <v>50</v>
      </c>
      <c r="O38" s="48" t="s">
        <v>318</v>
      </c>
      <c r="P38" s="49" t="s">
        <v>343</v>
      </c>
    </row>
    <row r="39" spans="1:16" ht="12.75" customHeight="1" thickBot="1" x14ac:dyDescent="0.25">
      <c r="A39" s="10" t="str">
        <f t="shared" si="0"/>
        <v>IBVS 6114 </v>
      </c>
      <c r="B39" s="16" t="str">
        <f t="shared" si="1"/>
        <v>I</v>
      </c>
      <c r="C39" s="10">
        <f t="shared" si="2"/>
        <v>56563.469019999997</v>
      </c>
      <c r="D39" s="13" t="str">
        <f t="shared" si="3"/>
        <v>vis</v>
      </c>
      <c r="E39" s="45">
        <f>VLOOKUP(C39,Active!C$21:E$973,3,FALSE)</f>
        <v>2828.024539049723</v>
      </c>
      <c r="F39" s="16" t="s">
        <v>57</v>
      </c>
      <c r="G39" s="13" t="str">
        <f t="shared" si="4"/>
        <v>56563.46902</v>
      </c>
      <c r="H39" s="10">
        <f t="shared" si="5"/>
        <v>1505</v>
      </c>
      <c r="I39" s="46" t="s">
        <v>347</v>
      </c>
      <c r="J39" s="47" t="s">
        <v>348</v>
      </c>
      <c r="K39" s="46">
        <v>1505</v>
      </c>
      <c r="L39" s="46" t="s">
        <v>349</v>
      </c>
      <c r="M39" s="47" t="s">
        <v>303</v>
      </c>
      <c r="N39" s="47" t="s">
        <v>29</v>
      </c>
      <c r="O39" s="48" t="s">
        <v>318</v>
      </c>
      <c r="P39" s="49" t="s">
        <v>343</v>
      </c>
    </row>
    <row r="40" spans="1:16" ht="12.75" customHeight="1" thickBot="1" x14ac:dyDescent="0.25">
      <c r="A40" s="10" t="str">
        <f t="shared" si="0"/>
        <v>IBVS 6114 </v>
      </c>
      <c r="B40" s="16" t="str">
        <f t="shared" si="1"/>
        <v>I</v>
      </c>
      <c r="C40" s="10">
        <f t="shared" si="2"/>
        <v>56590.471960000003</v>
      </c>
      <c r="D40" s="13" t="str">
        <f t="shared" si="3"/>
        <v>vis</v>
      </c>
      <c r="E40" s="45">
        <f>VLOOKUP(C40,Active!C$21:E$973,3,FALSE)</f>
        <v>2838.0315839835057</v>
      </c>
      <c r="F40" s="16" t="s">
        <v>57</v>
      </c>
      <c r="G40" s="13" t="str">
        <f t="shared" si="4"/>
        <v>56590.47196</v>
      </c>
      <c r="H40" s="10">
        <f t="shared" si="5"/>
        <v>1515</v>
      </c>
      <c r="I40" s="46" t="s">
        <v>350</v>
      </c>
      <c r="J40" s="47" t="s">
        <v>351</v>
      </c>
      <c r="K40" s="46">
        <v>1515</v>
      </c>
      <c r="L40" s="46" t="s">
        <v>352</v>
      </c>
      <c r="M40" s="47" t="s">
        <v>303</v>
      </c>
      <c r="N40" s="47" t="s">
        <v>29</v>
      </c>
      <c r="O40" s="48" t="s">
        <v>318</v>
      </c>
      <c r="P40" s="49" t="s">
        <v>343</v>
      </c>
    </row>
    <row r="41" spans="1:16" ht="12.75" customHeight="1" thickBot="1" x14ac:dyDescent="0.25">
      <c r="A41" s="10" t="str">
        <f t="shared" si="0"/>
        <v>IBVS 6114 </v>
      </c>
      <c r="B41" s="16" t="str">
        <f t="shared" si="1"/>
        <v>II</v>
      </c>
      <c r="C41" s="10">
        <f t="shared" si="2"/>
        <v>56602.616690000003</v>
      </c>
      <c r="D41" s="13" t="str">
        <f t="shared" si="3"/>
        <v>vis</v>
      </c>
      <c r="E41" s="45">
        <f>VLOOKUP(C41,Active!C$21:E$973,3,FALSE)</f>
        <v>2842.5323108976359</v>
      </c>
      <c r="F41" s="16" t="s">
        <v>57</v>
      </c>
      <c r="G41" s="13" t="str">
        <f t="shared" si="4"/>
        <v>56602.61669</v>
      </c>
      <c r="H41" s="10">
        <f t="shared" si="5"/>
        <v>1519.5</v>
      </c>
      <c r="I41" s="46" t="s">
        <v>353</v>
      </c>
      <c r="J41" s="47" t="s">
        <v>354</v>
      </c>
      <c r="K41" s="46">
        <v>1519.5</v>
      </c>
      <c r="L41" s="46" t="s">
        <v>355</v>
      </c>
      <c r="M41" s="47" t="s">
        <v>303</v>
      </c>
      <c r="N41" s="47" t="s">
        <v>50</v>
      </c>
      <c r="O41" s="48" t="s">
        <v>318</v>
      </c>
      <c r="P41" s="49" t="s">
        <v>343</v>
      </c>
    </row>
    <row r="42" spans="1:16" ht="12.75" customHeight="1" thickBot="1" x14ac:dyDescent="0.25">
      <c r="A42" s="10" t="str">
        <f t="shared" si="0"/>
        <v>IBVS 6114 </v>
      </c>
      <c r="B42" s="16" t="str">
        <f t="shared" si="1"/>
        <v>I</v>
      </c>
      <c r="C42" s="10">
        <f t="shared" si="2"/>
        <v>56625.553330000002</v>
      </c>
      <c r="D42" s="13" t="str">
        <f t="shared" si="3"/>
        <v>vis</v>
      </c>
      <c r="E42" s="45">
        <f>VLOOKUP(C42,Active!C$21:E$973,3,FALSE)</f>
        <v>2851.0324218896226</v>
      </c>
      <c r="F42" s="16" t="s">
        <v>57</v>
      </c>
      <c r="G42" s="13" t="str">
        <f t="shared" si="4"/>
        <v>56625.55333</v>
      </c>
      <c r="H42" s="10">
        <f t="shared" si="5"/>
        <v>1528</v>
      </c>
      <c r="I42" s="46" t="s">
        <v>356</v>
      </c>
      <c r="J42" s="47" t="s">
        <v>357</v>
      </c>
      <c r="K42" s="46">
        <v>1528</v>
      </c>
      <c r="L42" s="46" t="s">
        <v>358</v>
      </c>
      <c r="M42" s="47" t="s">
        <v>303</v>
      </c>
      <c r="N42" s="47" t="s">
        <v>50</v>
      </c>
      <c r="O42" s="48" t="s">
        <v>318</v>
      </c>
      <c r="P42" s="49" t="s">
        <v>343</v>
      </c>
    </row>
    <row r="43" spans="1:16" ht="12.75" customHeight="1" thickBot="1" x14ac:dyDescent="0.25">
      <c r="A43" s="10" t="str">
        <f t="shared" ref="A43:A74" si="6">P43</f>
        <v> AOLD 17.16 </v>
      </c>
      <c r="B43" s="16" t="str">
        <f t="shared" ref="B43:B74" si="7">IF(H43=INT(H43),"I","II")</f>
        <v>I</v>
      </c>
      <c r="C43" s="10">
        <f t="shared" ref="C43:C74" si="8">1*G43</f>
        <v>26286.851500000001</v>
      </c>
      <c r="D43" s="13" t="str">
        <f t="shared" ref="D43:D74" si="9">VLOOKUP(F43,I$1:J$5,2,FALSE)</f>
        <v>vis</v>
      </c>
      <c r="E43" s="45">
        <f>VLOOKUP(C43,Active!C$21:E$973,3,FALSE)</f>
        <v>-8392.2156261152468</v>
      </c>
      <c r="F43" s="16" t="s">
        <v>57</v>
      </c>
      <c r="G43" s="13" t="str">
        <f t="shared" ref="G43:G74" si="10">MID(I43,3,LEN(I43)-3)</f>
        <v>26286.8515</v>
      </c>
      <c r="H43" s="10">
        <f t="shared" ref="H43:H74" si="11">1*K43</f>
        <v>-9715</v>
      </c>
      <c r="I43" s="46" t="s">
        <v>60</v>
      </c>
      <c r="J43" s="47" t="s">
        <v>61</v>
      </c>
      <c r="K43" s="46">
        <v>-9715</v>
      </c>
      <c r="L43" s="46" t="s">
        <v>62</v>
      </c>
      <c r="M43" s="47" t="s">
        <v>59</v>
      </c>
      <c r="N43" s="47"/>
      <c r="O43" s="48" t="s">
        <v>63</v>
      </c>
      <c r="P43" s="48" t="s">
        <v>64</v>
      </c>
    </row>
    <row r="44" spans="1:16" ht="12.75" customHeight="1" thickBot="1" x14ac:dyDescent="0.25">
      <c r="A44" s="10" t="str">
        <f t="shared" si="6"/>
        <v> AOLD 17.16 </v>
      </c>
      <c r="B44" s="16" t="str">
        <f t="shared" si="7"/>
        <v>I</v>
      </c>
      <c r="C44" s="10">
        <f t="shared" si="8"/>
        <v>26316.532500000001</v>
      </c>
      <c r="D44" s="13" t="str">
        <f t="shared" si="9"/>
        <v>vis</v>
      </c>
      <c r="E44" s="45">
        <f>VLOOKUP(C44,Active!C$21:E$973,3,FALSE)</f>
        <v>-8381.2161164070603</v>
      </c>
      <c r="F44" s="16" t="s">
        <v>57</v>
      </c>
      <c r="G44" s="13" t="str">
        <f t="shared" si="10"/>
        <v>26316.5325</v>
      </c>
      <c r="H44" s="10">
        <f t="shared" si="11"/>
        <v>-9704</v>
      </c>
      <c r="I44" s="46" t="s">
        <v>65</v>
      </c>
      <c r="J44" s="47" t="s">
        <v>66</v>
      </c>
      <c r="K44" s="46">
        <v>-9704</v>
      </c>
      <c r="L44" s="46" t="s">
        <v>67</v>
      </c>
      <c r="M44" s="47" t="s">
        <v>59</v>
      </c>
      <c r="N44" s="47"/>
      <c r="O44" s="48" t="s">
        <v>63</v>
      </c>
      <c r="P44" s="48" t="s">
        <v>64</v>
      </c>
    </row>
    <row r="45" spans="1:16" ht="12.75" customHeight="1" thickBot="1" x14ac:dyDescent="0.25">
      <c r="A45" s="10" t="str">
        <f t="shared" si="6"/>
        <v> AOLD 17.16 </v>
      </c>
      <c r="B45" s="16" t="str">
        <f t="shared" si="7"/>
        <v>I</v>
      </c>
      <c r="C45" s="10">
        <f t="shared" si="8"/>
        <v>26378.596399999999</v>
      </c>
      <c r="D45" s="13" t="str">
        <f t="shared" si="9"/>
        <v>vis</v>
      </c>
      <c r="E45" s="45">
        <f>VLOOKUP(C45,Active!C$21:E$973,3,FALSE)</f>
        <v>-8358.2157973282629</v>
      </c>
      <c r="F45" s="16" t="s">
        <v>57</v>
      </c>
      <c r="G45" s="13" t="str">
        <f t="shared" si="10"/>
        <v>26378.5964</v>
      </c>
      <c r="H45" s="10">
        <f t="shared" si="11"/>
        <v>-9681</v>
      </c>
      <c r="I45" s="46" t="s">
        <v>68</v>
      </c>
      <c r="J45" s="47" t="s">
        <v>69</v>
      </c>
      <c r="K45" s="46">
        <v>-9681</v>
      </c>
      <c r="L45" s="46" t="s">
        <v>70</v>
      </c>
      <c r="M45" s="47" t="s">
        <v>59</v>
      </c>
      <c r="N45" s="47"/>
      <c r="O45" s="48" t="s">
        <v>63</v>
      </c>
      <c r="P45" s="48" t="s">
        <v>64</v>
      </c>
    </row>
    <row r="46" spans="1:16" ht="12.75" customHeight="1" thickBot="1" x14ac:dyDescent="0.25">
      <c r="A46" s="10" t="str">
        <f t="shared" si="6"/>
        <v> AOLD 17.16 </v>
      </c>
      <c r="B46" s="16" t="str">
        <f t="shared" si="7"/>
        <v>I</v>
      </c>
      <c r="C46" s="10">
        <f t="shared" si="8"/>
        <v>26405.573799999998</v>
      </c>
      <c r="D46" s="13" t="str">
        <f t="shared" si="9"/>
        <v>vis</v>
      </c>
      <c r="E46" s="45">
        <f>VLOOKUP(C46,Active!C$21:E$973,3,FALSE)</f>
        <v>-8348.2182172871053</v>
      </c>
      <c r="F46" s="16" t="s">
        <v>57</v>
      </c>
      <c r="G46" s="13" t="str">
        <f t="shared" si="10"/>
        <v>26405.5738</v>
      </c>
      <c r="H46" s="10">
        <f t="shared" si="11"/>
        <v>-9671</v>
      </c>
      <c r="I46" s="46" t="s">
        <v>71</v>
      </c>
      <c r="J46" s="47" t="s">
        <v>72</v>
      </c>
      <c r="K46" s="46">
        <v>-9671</v>
      </c>
      <c r="L46" s="46" t="s">
        <v>73</v>
      </c>
      <c r="M46" s="47" t="s">
        <v>59</v>
      </c>
      <c r="N46" s="47"/>
      <c r="O46" s="48" t="s">
        <v>63</v>
      </c>
      <c r="P46" s="48" t="s">
        <v>64</v>
      </c>
    </row>
    <row r="47" spans="1:16" ht="12.75" customHeight="1" thickBot="1" x14ac:dyDescent="0.25">
      <c r="A47" s="10" t="str">
        <f t="shared" si="6"/>
        <v> AOLD 17.16 </v>
      </c>
      <c r="B47" s="16" t="str">
        <f t="shared" si="7"/>
        <v>I</v>
      </c>
      <c r="C47" s="10">
        <f t="shared" si="8"/>
        <v>26408.281500000001</v>
      </c>
      <c r="D47" s="13" t="str">
        <f t="shared" si="9"/>
        <v>vis</v>
      </c>
      <c r="E47" s="45">
        <f>VLOOKUP(C47,Active!C$21:E$973,3,FALSE)</f>
        <v>-8347.2147681972201</v>
      </c>
      <c r="F47" s="16" t="s">
        <v>57</v>
      </c>
      <c r="G47" s="13" t="str">
        <f t="shared" si="10"/>
        <v>26408.2815</v>
      </c>
      <c r="H47" s="10">
        <f t="shared" si="11"/>
        <v>-9670</v>
      </c>
      <c r="I47" s="46" t="s">
        <v>74</v>
      </c>
      <c r="J47" s="47" t="s">
        <v>75</v>
      </c>
      <c r="K47" s="46">
        <v>-9670</v>
      </c>
      <c r="L47" s="46" t="s">
        <v>76</v>
      </c>
      <c r="M47" s="47" t="s">
        <v>59</v>
      </c>
      <c r="N47" s="47"/>
      <c r="O47" s="48" t="s">
        <v>63</v>
      </c>
      <c r="P47" s="48" t="s">
        <v>64</v>
      </c>
    </row>
    <row r="48" spans="1:16" ht="12.75" customHeight="1" thickBot="1" x14ac:dyDescent="0.25">
      <c r="A48" s="10" t="str">
        <f t="shared" si="6"/>
        <v> AOLD 17.16 </v>
      </c>
      <c r="B48" s="16" t="str">
        <f t="shared" si="7"/>
        <v>I</v>
      </c>
      <c r="C48" s="10">
        <f t="shared" si="8"/>
        <v>26427.163100000002</v>
      </c>
      <c r="D48" s="13" t="str">
        <f t="shared" si="9"/>
        <v>vis</v>
      </c>
      <c r="E48" s="45">
        <f>VLOOKUP(C48,Active!C$21:E$973,3,FALSE)</f>
        <v>-8340.2174182930357</v>
      </c>
      <c r="F48" s="16" t="s">
        <v>57</v>
      </c>
      <c r="G48" s="13" t="str">
        <f t="shared" si="10"/>
        <v>26427.1631</v>
      </c>
      <c r="H48" s="10">
        <f t="shared" si="11"/>
        <v>-9663</v>
      </c>
      <c r="I48" s="46" t="s">
        <v>77</v>
      </c>
      <c r="J48" s="47" t="s">
        <v>78</v>
      </c>
      <c r="K48" s="46">
        <v>-9663</v>
      </c>
      <c r="L48" s="46" t="s">
        <v>79</v>
      </c>
      <c r="M48" s="47" t="s">
        <v>59</v>
      </c>
      <c r="N48" s="47"/>
      <c r="O48" s="48" t="s">
        <v>63</v>
      </c>
      <c r="P48" s="48" t="s">
        <v>64</v>
      </c>
    </row>
    <row r="49" spans="1:16" ht="12.75" customHeight="1" thickBot="1" x14ac:dyDescent="0.25">
      <c r="A49" s="10" t="str">
        <f t="shared" si="6"/>
        <v> AOLD 17.16 </v>
      </c>
      <c r="B49" s="16" t="str">
        <f t="shared" si="7"/>
        <v>I</v>
      </c>
      <c r="C49" s="10">
        <f t="shared" si="8"/>
        <v>26432.562000000002</v>
      </c>
      <c r="D49" s="13" t="str">
        <f t="shared" si="9"/>
        <v>vis</v>
      </c>
      <c r="E49" s="45">
        <f>VLOOKUP(C49,Active!C$21:E$973,3,FALSE)</f>
        <v>-8338.2166348637875</v>
      </c>
      <c r="F49" s="16" t="s">
        <v>57</v>
      </c>
      <c r="G49" s="13" t="str">
        <f t="shared" si="10"/>
        <v>26432.5620</v>
      </c>
      <c r="H49" s="10">
        <f t="shared" si="11"/>
        <v>-9661</v>
      </c>
      <c r="I49" s="46" t="s">
        <v>80</v>
      </c>
      <c r="J49" s="47" t="s">
        <v>81</v>
      </c>
      <c r="K49" s="46">
        <v>-9661</v>
      </c>
      <c r="L49" s="46" t="s">
        <v>82</v>
      </c>
      <c r="M49" s="47" t="s">
        <v>59</v>
      </c>
      <c r="N49" s="47"/>
      <c r="O49" s="48" t="s">
        <v>63</v>
      </c>
      <c r="P49" s="48" t="s">
        <v>64</v>
      </c>
    </row>
    <row r="50" spans="1:16" ht="12.75" customHeight="1" thickBot="1" x14ac:dyDescent="0.25">
      <c r="A50" s="10" t="str">
        <f t="shared" si="6"/>
        <v> AOLD 17.16 </v>
      </c>
      <c r="B50" s="16" t="str">
        <f t="shared" si="7"/>
        <v>I</v>
      </c>
      <c r="C50" s="10">
        <f t="shared" si="8"/>
        <v>26583.67</v>
      </c>
      <c r="D50" s="13" t="str">
        <f t="shared" si="9"/>
        <v>vis</v>
      </c>
      <c r="E50" s="45">
        <f>VLOOKUP(C50,Active!C$21:E$973,3,FALSE)</f>
        <v>-8282.2173790103971</v>
      </c>
      <c r="F50" s="16" t="s">
        <v>57</v>
      </c>
      <c r="G50" s="13" t="str">
        <f t="shared" si="10"/>
        <v>26583.6700</v>
      </c>
      <c r="H50" s="10">
        <f t="shared" si="11"/>
        <v>-9605</v>
      </c>
      <c r="I50" s="46" t="s">
        <v>83</v>
      </c>
      <c r="J50" s="47" t="s">
        <v>84</v>
      </c>
      <c r="K50" s="46">
        <v>-9605</v>
      </c>
      <c r="L50" s="46" t="s">
        <v>85</v>
      </c>
      <c r="M50" s="47" t="s">
        <v>59</v>
      </c>
      <c r="N50" s="47"/>
      <c r="O50" s="48" t="s">
        <v>63</v>
      </c>
      <c r="P50" s="48" t="s">
        <v>64</v>
      </c>
    </row>
    <row r="51" spans="1:16" ht="12.75" customHeight="1" thickBot="1" x14ac:dyDescent="0.25">
      <c r="A51" s="10" t="str">
        <f t="shared" si="6"/>
        <v> AOLD 17.16 </v>
      </c>
      <c r="B51" s="16" t="str">
        <f t="shared" si="7"/>
        <v>I</v>
      </c>
      <c r="C51" s="10">
        <f t="shared" si="8"/>
        <v>26597.1636</v>
      </c>
      <c r="D51" s="13" t="str">
        <f t="shared" si="9"/>
        <v>vis</v>
      </c>
      <c r="E51" s="45">
        <f>VLOOKUP(C51,Active!C$21:E$973,3,FALSE)</f>
        <v>-8277.2167730942092</v>
      </c>
      <c r="F51" s="16" t="s">
        <v>57</v>
      </c>
      <c r="G51" s="13" t="str">
        <f t="shared" si="10"/>
        <v>26597.1636</v>
      </c>
      <c r="H51" s="10">
        <f t="shared" si="11"/>
        <v>-9600</v>
      </c>
      <c r="I51" s="46" t="s">
        <v>86</v>
      </c>
      <c r="J51" s="47" t="s">
        <v>87</v>
      </c>
      <c r="K51" s="46">
        <v>-9600</v>
      </c>
      <c r="L51" s="46" t="s">
        <v>88</v>
      </c>
      <c r="M51" s="47" t="s">
        <v>59</v>
      </c>
      <c r="N51" s="47"/>
      <c r="O51" s="48" t="s">
        <v>63</v>
      </c>
      <c r="P51" s="48" t="s">
        <v>64</v>
      </c>
    </row>
    <row r="52" spans="1:16" ht="12.75" customHeight="1" thickBot="1" x14ac:dyDescent="0.25">
      <c r="A52" s="10" t="str">
        <f t="shared" si="6"/>
        <v> AOLD 17.16 </v>
      </c>
      <c r="B52" s="16" t="str">
        <f t="shared" si="7"/>
        <v>I</v>
      </c>
      <c r="C52" s="10">
        <f t="shared" si="8"/>
        <v>26607.963299999999</v>
      </c>
      <c r="D52" s="13" t="str">
        <f t="shared" si="9"/>
        <v>vis</v>
      </c>
      <c r="E52" s="45">
        <f>VLOOKUP(C52,Active!C$21:E$973,3,FALSE)</f>
        <v>-8273.2145021129254</v>
      </c>
      <c r="F52" s="16" t="s">
        <v>57</v>
      </c>
      <c r="G52" s="13" t="str">
        <f t="shared" si="10"/>
        <v>26607.9633</v>
      </c>
      <c r="H52" s="10">
        <f t="shared" si="11"/>
        <v>-9596</v>
      </c>
      <c r="I52" s="46" t="s">
        <v>89</v>
      </c>
      <c r="J52" s="47" t="s">
        <v>90</v>
      </c>
      <c r="K52" s="46">
        <v>-9596</v>
      </c>
      <c r="L52" s="46" t="s">
        <v>91</v>
      </c>
      <c r="M52" s="47" t="s">
        <v>59</v>
      </c>
      <c r="N52" s="47"/>
      <c r="O52" s="48" t="s">
        <v>63</v>
      </c>
      <c r="P52" s="48" t="s">
        <v>64</v>
      </c>
    </row>
    <row r="53" spans="1:16" ht="12.75" customHeight="1" thickBot="1" x14ac:dyDescent="0.25">
      <c r="A53" s="10" t="str">
        <f t="shared" si="6"/>
        <v> AOLD 17.16 </v>
      </c>
      <c r="B53" s="16" t="str">
        <f t="shared" si="7"/>
        <v>I</v>
      </c>
      <c r="C53" s="10">
        <f t="shared" si="8"/>
        <v>26616.0556</v>
      </c>
      <c r="D53" s="13" t="str">
        <f t="shared" si="9"/>
        <v>vis</v>
      </c>
      <c r="E53" s="45">
        <f>VLOOKUP(C53,Active!C$21:E$973,3,FALSE)</f>
        <v>-8270.2155690442432</v>
      </c>
      <c r="F53" s="16" t="s">
        <v>57</v>
      </c>
      <c r="G53" s="13" t="str">
        <f t="shared" si="10"/>
        <v>26616.0556</v>
      </c>
      <c r="H53" s="10">
        <f t="shared" si="11"/>
        <v>-9593</v>
      </c>
      <c r="I53" s="46" t="s">
        <v>92</v>
      </c>
      <c r="J53" s="47" t="s">
        <v>93</v>
      </c>
      <c r="K53" s="46">
        <v>-9593</v>
      </c>
      <c r="L53" s="46" t="s">
        <v>94</v>
      </c>
      <c r="M53" s="47" t="s">
        <v>59</v>
      </c>
      <c r="N53" s="47"/>
      <c r="O53" s="48" t="s">
        <v>63</v>
      </c>
      <c r="P53" s="48" t="s">
        <v>64</v>
      </c>
    </row>
    <row r="54" spans="1:16" ht="12.75" customHeight="1" thickBot="1" x14ac:dyDescent="0.25">
      <c r="A54" s="10" t="str">
        <f t="shared" si="6"/>
        <v> AOLD 17.16 </v>
      </c>
      <c r="B54" s="16" t="str">
        <f t="shared" si="7"/>
        <v>I</v>
      </c>
      <c r="C54" s="10">
        <f t="shared" si="8"/>
        <v>26634.9434</v>
      </c>
      <c r="D54" s="13" t="str">
        <f t="shared" si="9"/>
        <v>vis</v>
      </c>
      <c r="E54" s="45">
        <f>VLOOKUP(C54,Active!C$21:E$973,3,FALSE)</f>
        <v>-8263.2159214762269</v>
      </c>
      <c r="F54" s="16" t="s">
        <v>57</v>
      </c>
      <c r="G54" s="13" t="str">
        <f t="shared" si="10"/>
        <v>26634.9434</v>
      </c>
      <c r="H54" s="10">
        <f t="shared" si="11"/>
        <v>-9586</v>
      </c>
      <c r="I54" s="46" t="s">
        <v>95</v>
      </c>
      <c r="J54" s="47" t="s">
        <v>96</v>
      </c>
      <c r="K54" s="46">
        <v>-9586</v>
      </c>
      <c r="L54" s="46" t="s">
        <v>97</v>
      </c>
      <c r="M54" s="47" t="s">
        <v>59</v>
      </c>
      <c r="N54" s="47"/>
      <c r="O54" s="48" t="s">
        <v>63</v>
      </c>
      <c r="P54" s="48" t="s">
        <v>64</v>
      </c>
    </row>
    <row r="55" spans="1:16" ht="12.75" customHeight="1" thickBot="1" x14ac:dyDescent="0.25">
      <c r="A55" s="10" t="str">
        <f t="shared" si="6"/>
        <v> AOLD 17.16 </v>
      </c>
      <c r="B55" s="16" t="str">
        <f t="shared" si="7"/>
        <v>I</v>
      </c>
      <c r="C55" s="10">
        <f t="shared" si="8"/>
        <v>26648.438600000001</v>
      </c>
      <c r="D55" s="13" t="str">
        <f t="shared" si="9"/>
        <v>vis</v>
      </c>
      <c r="E55" s="45">
        <f>VLOOKUP(C55,Active!C$21:E$973,3,FALSE)</f>
        <v>-8258.2147226145335</v>
      </c>
      <c r="F55" s="16" t="s">
        <v>57</v>
      </c>
      <c r="G55" s="13" t="str">
        <f t="shared" si="10"/>
        <v>26648.4386</v>
      </c>
      <c r="H55" s="10">
        <f t="shared" si="11"/>
        <v>-9581</v>
      </c>
      <c r="I55" s="46" t="s">
        <v>98</v>
      </c>
      <c r="J55" s="47" t="s">
        <v>99</v>
      </c>
      <c r="K55" s="46">
        <v>-9581</v>
      </c>
      <c r="L55" s="46" t="s">
        <v>70</v>
      </c>
      <c r="M55" s="47" t="s">
        <v>59</v>
      </c>
      <c r="N55" s="47"/>
      <c r="O55" s="48" t="s">
        <v>63</v>
      </c>
      <c r="P55" s="48" t="s">
        <v>64</v>
      </c>
    </row>
    <row r="56" spans="1:16" ht="12.75" customHeight="1" thickBot="1" x14ac:dyDescent="0.25">
      <c r="A56" s="10" t="str">
        <f t="shared" si="6"/>
        <v> AOLD 17.16 </v>
      </c>
      <c r="B56" s="16" t="str">
        <f t="shared" si="7"/>
        <v>I</v>
      </c>
      <c r="C56" s="10">
        <f t="shared" si="8"/>
        <v>26791.467700000001</v>
      </c>
      <c r="D56" s="13" t="str">
        <f t="shared" si="9"/>
        <v>vis</v>
      </c>
      <c r="E56" s="45">
        <f>VLOOKUP(C56,Active!C$21:E$973,3,FALSE)</f>
        <v>-8205.2094339112209</v>
      </c>
      <c r="F56" s="16" t="s">
        <v>57</v>
      </c>
      <c r="G56" s="13" t="str">
        <f t="shared" si="10"/>
        <v>26791.4677</v>
      </c>
      <c r="H56" s="10">
        <f t="shared" si="11"/>
        <v>-9528</v>
      </c>
      <c r="I56" s="46" t="s">
        <v>100</v>
      </c>
      <c r="J56" s="47" t="s">
        <v>101</v>
      </c>
      <c r="K56" s="46">
        <v>-9528</v>
      </c>
      <c r="L56" s="46" t="s">
        <v>102</v>
      </c>
      <c r="M56" s="47" t="s">
        <v>59</v>
      </c>
      <c r="N56" s="47"/>
      <c r="O56" s="48" t="s">
        <v>63</v>
      </c>
      <c r="P56" s="48" t="s">
        <v>64</v>
      </c>
    </row>
    <row r="57" spans="1:16" ht="12.75" customHeight="1" thickBot="1" x14ac:dyDescent="0.25">
      <c r="A57" s="10" t="str">
        <f t="shared" si="6"/>
        <v> AOLD 17.16 </v>
      </c>
      <c r="B57" s="16" t="str">
        <f t="shared" si="7"/>
        <v>I</v>
      </c>
      <c r="C57" s="10">
        <f t="shared" si="8"/>
        <v>26966.8403</v>
      </c>
      <c r="D57" s="13" t="str">
        <f t="shared" si="9"/>
        <v>vis</v>
      </c>
      <c r="E57" s="45">
        <f>VLOOKUP(C57,Active!C$21:E$973,3,FALSE)</f>
        <v>-8140.2179371203529</v>
      </c>
      <c r="F57" s="16" t="s">
        <v>57</v>
      </c>
      <c r="G57" s="13" t="str">
        <f t="shared" si="10"/>
        <v>26966.8403</v>
      </c>
      <c r="H57" s="10">
        <f t="shared" si="11"/>
        <v>-9463</v>
      </c>
      <c r="I57" s="46" t="s">
        <v>103</v>
      </c>
      <c r="J57" s="47" t="s">
        <v>104</v>
      </c>
      <c r="K57" s="46">
        <v>-9463</v>
      </c>
      <c r="L57" s="46" t="s">
        <v>105</v>
      </c>
      <c r="M57" s="47" t="s">
        <v>59</v>
      </c>
      <c r="N57" s="47"/>
      <c r="O57" s="48" t="s">
        <v>63</v>
      </c>
      <c r="P57" s="48" t="s">
        <v>64</v>
      </c>
    </row>
    <row r="58" spans="1:16" ht="12.75" customHeight="1" thickBot="1" x14ac:dyDescent="0.25">
      <c r="A58" s="10" t="str">
        <f t="shared" si="6"/>
        <v> AOLD 17.16 </v>
      </c>
      <c r="B58" s="16" t="str">
        <f t="shared" si="7"/>
        <v>I</v>
      </c>
      <c r="C58" s="10">
        <f t="shared" si="8"/>
        <v>26988.435700000002</v>
      </c>
      <c r="D58" s="13" t="str">
        <f t="shared" si="9"/>
        <v>vis</v>
      </c>
      <c r="E58" s="45">
        <f>VLOOKUP(C58,Active!C$21:E$973,3,FALSE)</f>
        <v>-8132.2148775215464</v>
      </c>
      <c r="F58" s="16" t="s">
        <v>57</v>
      </c>
      <c r="G58" s="13" t="str">
        <f t="shared" si="10"/>
        <v>26988.4357</v>
      </c>
      <c r="H58" s="10">
        <f t="shared" si="11"/>
        <v>-9455</v>
      </c>
      <c r="I58" s="46" t="s">
        <v>106</v>
      </c>
      <c r="J58" s="47" t="s">
        <v>107</v>
      </c>
      <c r="K58" s="46">
        <v>-9455</v>
      </c>
      <c r="L58" s="46" t="s">
        <v>108</v>
      </c>
      <c r="M58" s="47" t="s">
        <v>59</v>
      </c>
      <c r="N58" s="47"/>
      <c r="O58" s="48" t="s">
        <v>63</v>
      </c>
      <c r="P58" s="48" t="s">
        <v>64</v>
      </c>
    </row>
    <row r="59" spans="1:16" ht="12.75" customHeight="1" thickBot="1" x14ac:dyDescent="0.25">
      <c r="A59" s="10" t="str">
        <f t="shared" si="6"/>
        <v> AOLD 17.16 </v>
      </c>
      <c r="B59" s="16" t="str">
        <f t="shared" si="7"/>
        <v>I</v>
      </c>
      <c r="C59" s="10">
        <f t="shared" si="8"/>
        <v>27012.727500000001</v>
      </c>
      <c r="D59" s="13" t="str">
        <f t="shared" si="9"/>
        <v>vis</v>
      </c>
      <c r="E59" s="45">
        <f>VLOOKUP(C59,Active!C$21:E$973,3,FALSE)</f>
        <v>-8123.2125565104861</v>
      </c>
      <c r="F59" s="16" t="s">
        <v>57</v>
      </c>
      <c r="G59" s="13" t="str">
        <f t="shared" si="10"/>
        <v>27012.7275</v>
      </c>
      <c r="H59" s="10">
        <f t="shared" si="11"/>
        <v>-9446</v>
      </c>
      <c r="I59" s="46" t="s">
        <v>109</v>
      </c>
      <c r="J59" s="47" t="s">
        <v>110</v>
      </c>
      <c r="K59" s="46">
        <v>-9446</v>
      </c>
      <c r="L59" s="46" t="s">
        <v>111</v>
      </c>
      <c r="M59" s="47" t="s">
        <v>59</v>
      </c>
      <c r="N59" s="47"/>
      <c r="O59" s="48" t="s">
        <v>63</v>
      </c>
      <c r="P59" s="48" t="s">
        <v>64</v>
      </c>
    </row>
    <row r="60" spans="1:16" ht="12.75" customHeight="1" thickBot="1" x14ac:dyDescent="0.25">
      <c r="A60" s="10" t="str">
        <f t="shared" si="6"/>
        <v> AOLD 17.16 </v>
      </c>
      <c r="B60" s="16" t="str">
        <f t="shared" si="7"/>
        <v>I</v>
      </c>
      <c r="C60" s="10">
        <f t="shared" si="8"/>
        <v>27015.406500000001</v>
      </c>
      <c r="D60" s="13" t="str">
        <f t="shared" si="9"/>
        <v>vis</v>
      </c>
      <c r="E60" s="45">
        <f>VLOOKUP(C60,Active!C$21:E$973,3,FALSE)</f>
        <v>-8122.2197433805968</v>
      </c>
      <c r="F60" s="16" t="s">
        <v>57</v>
      </c>
      <c r="G60" s="13" t="str">
        <f t="shared" si="10"/>
        <v>27015.4065</v>
      </c>
      <c r="H60" s="10">
        <f t="shared" si="11"/>
        <v>-9445</v>
      </c>
      <c r="I60" s="46" t="s">
        <v>112</v>
      </c>
      <c r="J60" s="47" t="s">
        <v>113</v>
      </c>
      <c r="K60" s="46">
        <v>-9445</v>
      </c>
      <c r="L60" s="46" t="s">
        <v>114</v>
      </c>
      <c r="M60" s="47" t="s">
        <v>59</v>
      </c>
      <c r="N60" s="47"/>
      <c r="O60" s="48" t="s">
        <v>63</v>
      </c>
      <c r="P60" s="48" t="s">
        <v>64</v>
      </c>
    </row>
    <row r="61" spans="1:16" ht="12.75" customHeight="1" thickBot="1" x14ac:dyDescent="0.25">
      <c r="A61" s="10" t="str">
        <f t="shared" si="6"/>
        <v> AOLD 17.16 </v>
      </c>
      <c r="B61" s="16" t="str">
        <f t="shared" si="7"/>
        <v>I</v>
      </c>
      <c r="C61" s="10">
        <f t="shared" si="8"/>
        <v>27026.232899999999</v>
      </c>
      <c r="D61" s="13" t="str">
        <f t="shared" si="9"/>
        <v>vis</v>
      </c>
      <c r="E61" s="45">
        <f>VLOOKUP(C61,Active!C$21:E$973,3,FALSE)</f>
        <v>-8118.2075776211996</v>
      </c>
      <c r="F61" s="16" t="s">
        <v>57</v>
      </c>
      <c r="G61" s="13" t="str">
        <f t="shared" si="10"/>
        <v>27026.2329</v>
      </c>
      <c r="H61" s="10">
        <f t="shared" si="11"/>
        <v>-9441</v>
      </c>
      <c r="I61" s="46" t="s">
        <v>115</v>
      </c>
      <c r="J61" s="47" t="s">
        <v>116</v>
      </c>
      <c r="K61" s="46">
        <v>-9441</v>
      </c>
      <c r="L61" s="46" t="s">
        <v>117</v>
      </c>
      <c r="M61" s="47" t="s">
        <v>59</v>
      </c>
      <c r="N61" s="47"/>
      <c r="O61" s="48" t="s">
        <v>63</v>
      </c>
      <c r="P61" s="48" t="s">
        <v>64</v>
      </c>
    </row>
    <row r="62" spans="1:16" ht="12.75" customHeight="1" thickBot="1" x14ac:dyDescent="0.25">
      <c r="A62" s="10" t="str">
        <f t="shared" si="6"/>
        <v> AOLD 17.16 </v>
      </c>
      <c r="B62" s="16" t="str">
        <f t="shared" si="7"/>
        <v>I</v>
      </c>
      <c r="C62" s="10">
        <f t="shared" si="8"/>
        <v>27042.410199999998</v>
      </c>
      <c r="D62" s="13" t="str">
        <f t="shared" si="9"/>
        <v>vis</v>
      </c>
      <c r="E62" s="45">
        <f>VLOOKUP(C62,Active!C$21:E$973,3,FALSE)</f>
        <v>-8112.2124167977017</v>
      </c>
      <c r="F62" s="16" t="s">
        <v>57</v>
      </c>
      <c r="G62" s="13" t="str">
        <f t="shared" si="10"/>
        <v>27042.4102</v>
      </c>
      <c r="H62" s="10">
        <f t="shared" si="11"/>
        <v>-9435</v>
      </c>
      <c r="I62" s="46" t="s">
        <v>118</v>
      </c>
      <c r="J62" s="47" t="s">
        <v>119</v>
      </c>
      <c r="K62" s="46">
        <v>-9435</v>
      </c>
      <c r="L62" s="46" t="s">
        <v>120</v>
      </c>
      <c r="M62" s="47" t="s">
        <v>59</v>
      </c>
      <c r="N62" s="47"/>
      <c r="O62" s="48" t="s">
        <v>63</v>
      </c>
      <c r="P62" s="48" t="s">
        <v>64</v>
      </c>
    </row>
    <row r="63" spans="1:16" ht="12.75" customHeight="1" thickBot="1" x14ac:dyDescent="0.25">
      <c r="A63" s="10" t="str">
        <f t="shared" si="6"/>
        <v> AOLD 17.16 </v>
      </c>
      <c r="B63" s="16" t="str">
        <f t="shared" si="7"/>
        <v>I</v>
      </c>
      <c r="C63" s="10">
        <f t="shared" si="8"/>
        <v>27064.010999999999</v>
      </c>
      <c r="D63" s="13" t="str">
        <f t="shared" si="9"/>
        <v>vis</v>
      </c>
      <c r="E63" s="45">
        <f>VLOOKUP(C63,Active!C$21:E$973,3,FALSE)</f>
        <v>-8104.207356007817</v>
      </c>
      <c r="F63" s="16" t="s">
        <v>57</v>
      </c>
      <c r="G63" s="13" t="str">
        <f t="shared" si="10"/>
        <v>27064.0110</v>
      </c>
      <c r="H63" s="10">
        <f t="shared" si="11"/>
        <v>-9427</v>
      </c>
      <c r="I63" s="46" t="s">
        <v>121</v>
      </c>
      <c r="J63" s="47" t="s">
        <v>122</v>
      </c>
      <c r="K63" s="46">
        <v>-9427</v>
      </c>
      <c r="L63" s="46" t="s">
        <v>123</v>
      </c>
      <c r="M63" s="47" t="s">
        <v>59</v>
      </c>
      <c r="N63" s="47"/>
      <c r="O63" s="48" t="s">
        <v>63</v>
      </c>
      <c r="P63" s="48" t="s">
        <v>64</v>
      </c>
    </row>
    <row r="64" spans="1:16" ht="12.75" customHeight="1" thickBot="1" x14ac:dyDescent="0.25">
      <c r="A64" s="10" t="str">
        <f t="shared" si="6"/>
        <v> AOLD 17.16 </v>
      </c>
      <c r="B64" s="16" t="str">
        <f t="shared" si="7"/>
        <v>I</v>
      </c>
      <c r="C64" s="10">
        <f t="shared" si="8"/>
        <v>27066.695199999998</v>
      </c>
      <c r="D64" s="13" t="str">
        <f t="shared" si="9"/>
        <v>vis</v>
      </c>
      <c r="E64" s="45">
        <f>VLOOKUP(C64,Active!C$21:E$973,3,FALSE)</f>
        <v>-8103.2126158050369</v>
      </c>
      <c r="F64" s="16" t="s">
        <v>57</v>
      </c>
      <c r="G64" s="13" t="str">
        <f t="shared" si="10"/>
        <v>27066.6952</v>
      </c>
      <c r="H64" s="10">
        <f t="shared" si="11"/>
        <v>-9426</v>
      </c>
      <c r="I64" s="46" t="s">
        <v>124</v>
      </c>
      <c r="J64" s="47" t="s">
        <v>125</v>
      </c>
      <c r="K64" s="46">
        <v>-9426</v>
      </c>
      <c r="L64" s="46" t="s">
        <v>126</v>
      </c>
      <c r="M64" s="47" t="s">
        <v>59</v>
      </c>
      <c r="N64" s="47"/>
      <c r="O64" s="48" t="s">
        <v>63</v>
      </c>
      <c r="P64" s="48" t="s">
        <v>64</v>
      </c>
    </row>
    <row r="65" spans="1:16" ht="12.75" customHeight="1" thickBot="1" x14ac:dyDescent="0.25">
      <c r="A65" s="10" t="str">
        <f t="shared" si="6"/>
        <v> AOLD 17.16 </v>
      </c>
      <c r="B65" s="16" t="str">
        <f t="shared" si="7"/>
        <v>I</v>
      </c>
      <c r="C65" s="10">
        <f t="shared" si="8"/>
        <v>27123.3724</v>
      </c>
      <c r="D65" s="13" t="str">
        <f t="shared" si="9"/>
        <v>vis</v>
      </c>
      <c r="E65" s="45">
        <f>VLOOKUP(C65,Active!C$21:E$973,3,FALSE)</f>
        <v>-8082.2085589460094</v>
      </c>
      <c r="F65" s="16" t="s">
        <v>57</v>
      </c>
      <c r="G65" s="13" t="str">
        <f t="shared" si="10"/>
        <v>27123.3724</v>
      </c>
      <c r="H65" s="10">
        <f t="shared" si="11"/>
        <v>-9405</v>
      </c>
      <c r="I65" s="46" t="s">
        <v>127</v>
      </c>
      <c r="J65" s="47" t="s">
        <v>128</v>
      </c>
      <c r="K65" s="46">
        <v>-9405</v>
      </c>
      <c r="L65" s="46" t="s">
        <v>129</v>
      </c>
      <c r="M65" s="47" t="s">
        <v>59</v>
      </c>
      <c r="N65" s="47"/>
      <c r="O65" s="48" t="s">
        <v>63</v>
      </c>
      <c r="P65" s="48" t="s">
        <v>64</v>
      </c>
    </row>
    <row r="66" spans="1:16" ht="12.75" customHeight="1" thickBot="1" x14ac:dyDescent="0.25">
      <c r="A66" s="10" t="str">
        <f t="shared" si="6"/>
        <v> AOLD 17.16 </v>
      </c>
      <c r="B66" s="16" t="str">
        <f t="shared" si="7"/>
        <v>I</v>
      </c>
      <c r="C66" s="10">
        <f t="shared" si="8"/>
        <v>27142.244999999999</v>
      </c>
      <c r="D66" s="13" t="str">
        <f t="shared" si="9"/>
        <v>vis</v>
      </c>
      <c r="E66" s="45">
        <f>VLOOKUP(C66,Active!C$21:E$973,3,FALSE)</f>
        <v>-8075.2145443602922</v>
      </c>
      <c r="F66" s="16" t="s">
        <v>57</v>
      </c>
      <c r="G66" s="13" t="str">
        <f t="shared" si="10"/>
        <v>27142.2450</v>
      </c>
      <c r="H66" s="10">
        <f t="shared" si="11"/>
        <v>-9398</v>
      </c>
      <c r="I66" s="46" t="s">
        <v>130</v>
      </c>
      <c r="J66" s="47" t="s">
        <v>131</v>
      </c>
      <c r="K66" s="46">
        <v>-9398</v>
      </c>
      <c r="L66" s="46" t="s">
        <v>132</v>
      </c>
      <c r="M66" s="47" t="s">
        <v>59</v>
      </c>
      <c r="N66" s="47"/>
      <c r="O66" s="48" t="s">
        <v>63</v>
      </c>
      <c r="P66" s="48" t="s">
        <v>64</v>
      </c>
    </row>
    <row r="67" spans="1:16" ht="12.75" customHeight="1" thickBot="1" x14ac:dyDescent="0.25">
      <c r="A67" s="10" t="str">
        <f t="shared" si="6"/>
        <v> AOLD 17.16 </v>
      </c>
      <c r="B67" s="16" t="str">
        <f t="shared" si="7"/>
        <v>I</v>
      </c>
      <c r="C67" s="10">
        <f t="shared" si="8"/>
        <v>27144.947199999999</v>
      </c>
      <c r="D67" s="13" t="str">
        <f t="shared" si="9"/>
        <v>vis</v>
      </c>
      <c r="E67" s="45">
        <f>VLOOKUP(C67,Active!C$21:E$973,3,FALSE)</f>
        <v>-8074.2131335205813</v>
      </c>
      <c r="F67" s="16" t="s">
        <v>57</v>
      </c>
      <c r="G67" s="13" t="str">
        <f t="shared" si="10"/>
        <v>27144.9472</v>
      </c>
      <c r="H67" s="10">
        <f t="shared" si="11"/>
        <v>-9397</v>
      </c>
      <c r="I67" s="46" t="s">
        <v>133</v>
      </c>
      <c r="J67" s="47" t="s">
        <v>134</v>
      </c>
      <c r="K67" s="46">
        <v>-9397</v>
      </c>
      <c r="L67" s="46" t="s">
        <v>135</v>
      </c>
      <c r="M67" s="47" t="s">
        <v>59</v>
      </c>
      <c r="N67" s="47"/>
      <c r="O67" s="48" t="s">
        <v>63</v>
      </c>
      <c r="P67" s="48" t="s">
        <v>64</v>
      </c>
    </row>
    <row r="68" spans="1:16" ht="12.75" customHeight="1" thickBot="1" x14ac:dyDescent="0.25">
      <c r="A68" s="10" t="str">
        <f t="shared" si="6"/>
        <v> AOLD 17.16 </v>
      </c>
      <c r="B68" s="16" t="str">
        <f t="shared" si="7"/>
        <v>I</v>
      </c>
      <c r="C68" s="10">
        <f t="shared" si="8"/>
        <v>27177.327399999998</v>
      </c>
      <c r="D68" s="13" t="str">
        <f t="shared" si="9"/>
        <v>vis</v>
      </c>
      <c r="E68" s="45">
        <f>VLOOKUP(C68,Active!C$21:E$973,3,FALSE)</f>
        <v>-8062.2133247455067</v>
      </c>
      <c r="F68" s="16" t="s">
        <v>57</v>
      </c>
      <c r="G68" s="13" t="str">
        <f t="shared" si="10"/>
        <v>27177.3274</v>
      </c>
      <c r="H68" s="10">
        <f t="shared" si="11"/>
        <v>-9385</v>
      </c>
      <c r="I68" s="46" t="s">
        <v>136</v>
      </c>
      <c r="J68" s="47" t="s">
        <v>137</v>
      </c>
      <c r="K68" s="46">
        <v>-9385</v>
      </c>
      <c r="L68" s="46" t="s">
        <v>138</v>
      </c>
      <c r="M68" s="47" t="s">
        <v>59</v>
      </c>
      <c r="N68" s="47"/>
      <c r="O68" s="48" t="s">
        <v>63</v>
      </c>
      <c r="P68" s="48" t="s">
        <v>64</v>
      </c>
    </row>
    <row r="69" spans="1:16" ht="12.75" customHeight="1" thickBot="1" x14ac:dyDescent="0.25">
      <c r="A69" s="10" t="str">
        <f t="shared" si="6"/>
        <v> AOLD 17.16 </v>
      </c>
      <c r="B69" s="16" t="str">
        <f t="shared" si="7"/>
        <v>I</v>
      </c>
      <c r="C69" s="10">
        <f t="shared" si="8"/>
        <v>27325.752499999999</v>
      </c>
      <c r="D69" s="13" t="str">
        <f t="shared" si="9"/>
        <v>vis</v>
      </c>
      <c r="E69" s="45">
        <f>VLOOKUP(C69,Active!C$21:E$973,3,FALSE)</f>
        <v>-8007.2083273266726</v>
      </c>
      <c r="F69" s="16" t="s">
        <v>57</v>
      </c>
      <c r="G69" s="13" t="str">
        <f t="shared" si="10"/>
        <v>27325.7525</v>
      </c>
      <c r="H69" s="10">
        <f t="shared" si="11"/>
        <v>-9330</v>
      </c>
      <c r="I69" s="46" t="s">
        <v>139</v>
      </c>
      <c r="J69" s="47" t="s">
        <v>140</v>
      </c>
      <c r="K69" s="46">
        <v>-9330</v>
      </c>
      <c r="L69" s="46" t="s">
        <v>141</v>
      </c>
      <c r="M69" s="47" t="s">
        <v>59</v>
      </c>
      <c r="N69" s="47"/>
      <c r="O69" s="48" t="s">
        <v>63</v>
      </c>
      <c r="P69" s="48" t="s">
        <v>64</v>
      </c>
    </row>
    <row r="70" spans="1:16" ht="12.75" customHeight="1" thickBot="1" x14ac:dyDescent="0.25">
      <c r="A70" s="10" t="str">
        <f t="shared" si="6"/>
        <v> AOLD 17.16 </v>
      </c>
      <c r="B70" s="16" t="str">
        <f t="shared" si="7"/>
        <v>I</v>
      </c>
      <c r="C70" s="10">
        <f t="shared" si="8"/>
        <v>27333.839599999999</v>
      </c>
      <c r="D70" s="13" t="str">
        <f t="shared" si="9"/>
        <v>vis</v>
      </c>
      <c r="E70" s="45">
        <f>VLOOKUP(C70,Active!C$21:E$973,3,FALSE)</f>
        <v>-8004.2113213308812</v>
      </c>
      <c r="F70" s="16" t="s">
        <v>57</v>
      </c>
      <c r="G70" s="13" t="str">
        <f t="shared" si="10"/>
        <v>27333.8396</v>
      </c>
      <c r="H70" s="10">
        <f t="shared" si="11"/>
        <v>-9327</v>
      </c>
      <c r="I70" s="46" t="s">
        <v>142</v>
      </c>
      <c r="J70" s="47" t="s">
        <v>143</v>
      </c>
      <c r="K70" s="46">
        <v>-9327</v>
      </c>
      <c r="L70" s="46" t="s">
        <v>144</v>
      </c>
      <c r="M70" s="47" t="s">
        <v>59</v>
      </c>
      <c r="N70" s="47"/>
      <c r="O70" s="48" t="s">
        <v>63</v>
      </c>
      <c r="P70" s="48" t="s">
        <v>64</v>
      </c>
    </row>
    <row r="71" spans="1:16" ht="12.75" customHeight="1" thickBot="1" x14ac:dyDescent="0.25">
      <c r="A71" s="10" t="str">
        <f t="shared" si="6"/>
        <v> AOLD 17.16 </v>
      </c>
      <c r="B71" s="16" t="str">
        <f t="shared" si="7"/>
        <v>I</v>
      </c>
      <c r="C71" s="10">
        <f t="shared" si="8"/>
        <v>27412.088299999999</v>
      </c>
      <c r="D71" s="13" t="str">
        <f t="shared" si="9"/>
        <v>vis</v>
      </c>
      <c r="E71" s="45">
        <f>VLOOKUP(C71,Active!C$21:E$973,3,FALSE)</f>
        <v>-7975.2130619965292</v>
      </c>
      <c r="F71" s="16" t="s">
        <v>57</v>
      </c>
      <c r="G71" s="13" t="str">
        <f t="shared" si="10"/>
        <v>27412.0883</v>
      </c>
      <c r="H71" s="10">
        <f t="shared" si="11"/>
        <v>-9298</v>
      </c>
      <c r="I71" s="46" t="s">
        <v>145</v>
      </c>
      <c r="J71" s="47" t="s">
        <v>146</v>
      </c>
      <c r="K71" s="46">
        <v>-9298</v>
      </c>
      <c r="L71" s="46" t="s">
        <v>147</v>
      </c>
      <c r="M71" s="47" t="s">
        <v>59</v>
      </c>
      <c r="N71" s="47"/>
      <c r="O71" s="48" t="s">
        <v>63</v>
      </c>
      <c r="P71" s="48" t="s">
        <v>64</v>
      </c>
    </row>
    <row r="72" spans="1:16" ht="12.75" customHeight="1" thickBot="1" x14ac:dyDescent="0.25">
      <c r="A72" s="10" t="str">
        <f t="shared" si="6"/>
        <v> AOLD 17.16 </v>
      </c>
      <c r="B72" s="16" t="str">
        <f t="shared" si="7"/>
        <v>I</v>
      </c>
      <c r="C72" s="10">
        <f t="shared" si="8"/>
        <v>27414.795999999998</v>
      </c>
      <c r="D72" s="13" t="str">
        <f t="shared" si="9"/>
        <v>vis</v>
      </c>
      <c r="E72" s="45">
        <f>VLOOKUP(C72,Active!C$21:E$973,3,FALSE)</f>
        <v>-7974.2096129066458</v>
      </c>
      <c r="F72" s="16" t="s">
        <v>57</v>
      </c>
      <c r="G72" s="13" t="str">
        <f t="shared" si="10"/>
        <v>27414.7960</v>
      </c>
      <c r="H72" s="10">
        <f t="shared" si="11"/>
        <v>-9297</v>
      </c>
      <c r="I72" s="46" t="s">
        <v>148</v>
      </c>
      <c r="J72" s="47" t="s">
        <v>149</v>
      </c>
      <c r="K72" s="46">
        <v>-9297</v>
      </c>
      <c r="L72" s="46" t="s">
        <v>150</v>
      </c>
      <c r="M72" s="47" t="s">
        <v>59</v>
      </c>
      <c r="N72" s="47"/>
      <c r="O72" s="48" t="s">
        <v>63</v>
      </c>
      <c r="P72" s="48" t="s">
        <v>64</v>
      </c>
    </row>
    <row r="73" spans="1:16" ht="12.75" customHeight="1" thickBot="1" x14ac:dyDescent="0.25">
      <c r="A73" s="10" t="str">
        <f t="shared" si="6"/>
        <v> AOLD 17.16 </v>
      </c>
      <c r="B73" s="16" t="str">
        <f t="shared" si="7"/>
        <v>I</v>
      </c>
      <c r="C73" s="10">
        <f t="shared" si="8"/>
        <v>27460.676299999999</v>
      </c>
      <c r="D73" s="13" t="str">
        <f t="shared" si="9"/>
        <v>vis</v>
      </c>
      <c r="E73" s="45">
        <f>VLOOKUP(C73,Active!C$21:E$973,3,FALSE)</f>
        <v>-7957.2067893742687</v>
      </c>
      <c r="F73" s="16" t="s">
        <v>57</v>
      </c>
      <c r="G73" s="13" t="str">
        <f t="shared" si="10"/>
        <v>27460.6763</v>
      </c>
      <c r="H73" s="10">
        <f t="shared" si="11"/>
        <v>-9280</v>
      </c>
      <c r="I73" s="46" t="s">
        <v>151</v>
      </c>
      <c r="J73" s="47" t="s">
        <v>152</v>
      </c>
      <c r="K73" s="46">
        <v>-9280</v>
      </c>
      <c r="L73" s="46" t="s">
        <v>102</v>
      </c>
      <c r="M73" s="47" t="s">
        <v>59</v>
      </c>
      <c r="N73" s="47"/>
      <c r="O73" s="48" t="s">
        <v>63</v>
      </c>
      <c r="P73" s="48" t="s">
        <v>64</v>
      </c>
    </row>
    <row r="74" spans="1:16" ht="12.75" customHeight="1" thickBot="1" x14ac:dyDescent="0.25">
      <c r="A74" s="10" t="str">
        <f t="shared" si="6"/>
        <v> AOLD 17.16 </v>
      </c>
      <c r="B74" s="16" t="str">
        <f t="shared" si="7"/>
        <v>I</v>
      </c>
      <c r="C74" s="10">
        <f t="shared" si="8"/>
        <v>27471.456999999999</v>
      </c>
      <c r="D74" s="13" t="str">
        <f t="shared" si="9"/>
        <v>vis</v>
      </c>
      <c r="E74" s="45">
        <f>VLOOKUP(C74,Active!C$21:E$973,3,FALSE)</f>
        <v>-7953.2115596208569</v>
      </c>
      <c r="F74" s="16" t="s">
        <v>57</v>
      </c>
      <c r="G74" s="13" t="str">
        <f t="shared" si="10"/>
        <v>27471.4570</v>
      </c>
      <c r="H74" s="10">
        <f t="shared" si="11"/>
        <v>-9276</v>
      </c>
      <c r="I74" s="46" t="s">
        <v>153</v>
      </c>
      <c r="J74" s="47" t="s">
        <v>154</v>
      </c>
      <c r="K74" s="46">
        <v>-9276</v>
      </c>
      <c r="L74" s="46" t="s">
        <v>155</v>
      </c>
      <c r="M74" s="47" t="s">
        <v>59</v>
      </c>
      <c r="N74" s="47"/>
      <c r="O74" s="48" t="s">
        <v>63</v>
      </c>
      <c r="P74" s="48" t="s">
        <v>64</v>
      </c>
    </row>
    <row r="75" spans="1:16" ht="12.75" customHeight="1" thickBot="1" x14ac:dyDescent="0.25">
      <c r="A75" s="10" t="str">
        <f t="shared" ref="A75:A105" si="12">P75</f>
        <v> AOLD 17.16 </v>
      </c>
      <c r="B75" s="16" t="str">
        <f t="shared" ref="B75:B105" si="13">IF(H75=INT(H75),"I","II")</f>
        <v>I</v>
      </c>
      <c r="C75" s="10">
        <f t="shared" ref="C75:C105" si="14">1*G75</f>
        <v>27479.551100000001</v>
      </c>
      <c r="D75" s="13" t="str">
        <f t="shared" ref="D75:D105" si="15">VLOOKUP(F75,I$1:J$5,2,FALSE)</f>
        <v>vis</v>
      </c>
      <c r="E75" s="45">
        <f>VLOOKUP(C75,Active!C$21:E$973,3,FALSE)</f>
        <v>-7950.2119594884807</v>
      </c>
      <c r="F75" s="16" t="s">
        <v>57</v>
      </c>
      <c r="G75" s="13" t="str">
        <f t="shared" ref="G75:G105" si="16">MID(I75,3,LEN(I75)-3)</f>
        <v>27479.5511</v>
      </c>
      <c r="H75" s="10">
        <f t="shared" ref="H75:H105" si="17">1*K75</f>
        <v>-9273</v>
      </c>
      <c r="I75" s="46" t="s">
        <v>156</v>
      </c>
      <c r="J75" s="47" t="s">
        <v>157</v>
      </c>
      <c r="K75" s="46">
        <v>-9273</v>
      </c>
      <c r="L75" s="46" t="s">
        <v>158</v>
      </c>
      <c r="M75" s="47" t="s">
        <v>59</v>
      </c>
      <c r="N75" s="47"/>
      <c r="O75" s="48" t="s">
        <v>63</v>
      </c>
      <c r="P75" s="48" t="s">
        <v>64</v>
      </c>
    </row>
    <row r="76" spans="1:16" ht="12.75" customHeight="1" thickBot="1" x14ac:dyDescent="0.25">
      <c r="A76" s="10" t="str">
        <f t="shared" si="12"/>
        <v> AOLD 17.16 </v>
      </c>
      <c r="B76" s="16" t="str">
        <f t="shared" si="13"/>
        <v>I</v>
      </c>
      <c r="C76" s="10">
        <f t="shared" si="14"/>
        <v>27482.247299999999</v>
      </c>
      <c r="D76" s="13" t="str">
        <f t="shared" si="15"/>
        <v>vis</v>
      </c>
      <c r="E76" s="45">
        <f>VLOOKUP(C76,Active!C$21:E$973,3,FALSE)</f>
        <v>-7949.2127721944134</v>
      </c>
      <c r="F76" s="16" t="s">
        <v>57</v>
      </c>
      <c r="G76" s="13" t="str">
        <f t="shared" si="16"/>
        <v>27482.2473</v>
      </c>
      <c r="H76" s="10">
        <f t="shared" si="17"/>
        <v>-9272</v>
      </c>
      <c r="I76" s="46" t="s">
        <v>159</v>
      </c>
      <c r="J76" s="47" t="s">
        <v>160</v>
      </c>
      <c r="K76" s="46">
        <v>-9272</v>
      </c>
      <c r="L76" s="46" t="s">
        <v>147</v>
      </c>
      <c r="M76" s="47" t="s">
        <v>59</v>
      </c>
      <c r="N76" s="47"/>
      <c r="O76" s="48" t="s">
        <v>63</v>
      </c>
      <c r="P76" s="48" t="s">
        <v>64</v>
      </c>
    </row>
    <row r="77" spans="1:16" ht="12.75" customHeight="1" thickBot="1" x14ac:dyDescent="0.25">
      <c r="A77" s="10" t="str">
        <f t="shared" si="12"/>
        <v> AOLD 17.16 </v>
      </c>
      <c r="B77" s="16" t="str">
        <f t="shared" si="13"/>
        <v>I</v>
      </c>
      <c r="C77" s="10">
        <f t="shared" si="14"/>
        <v>27528.107899999999</v>
      </c>
      <c r="D77" s="13" t="str">
        <f t="shared" si="15"/>
        <v>vis</v>
      </c>
      <c r="E77" s="45">
        <f>VLOOKUP(C77,Active!C$21:E$973,3,FALSE)</f>
        <v>-7932.2172493035678</v>
      </c>
      <c r="F77" s="16" t="s">
        <v>57</v>
      </c>
      <c r="G77" s="13" t="str">
        <f t="shared" si="16"/>
        <v>27528.1079</v>
      </c>
      <c r="H77" s="10">
        <f t="shared" si="17"/>
        <v>-9255</v>
      </c>
      <c r="I77" s="46" t="s">
        <v>161</v>
      </c>
      <c r="J77" s="47" t="s">
        <v>162</v>
      </c>
      <c r="K77" s="46">
        <v>-9255</v>
      </c>
      <c r="L77" s="46" t="s">
        <v>163</v>
      </c>
      <c r="M77" s="47" t="s">
        <v>59</v>
      </c>
      <c r="N77" s="47"/>
      <c r="O77" s="48" t="s">
        <v>63</v>
      </c>
      <c r="P77" s="48" t="s">
        <v>64</v>
      </c>
    </row>
    <row r="78" spans="1:16" ht="12.75" customHeight="1" thickBot="1" x14ac:dyDescent="0.25">
      <c r="A78" s="10" t="str">
        <f t="shared" si="12"/>
        <v> AOLD 17.16 </v>
      </c>
      <c r="B78" s="16" t="str">
        <f t="shared" si="13"/>
        <v>I</v>
      </c>
      <c r="C78" s="10">
        <f t="shared" si="14"/>
        <v>27530.828799999999</v>
      </c>
      <c r="D78" s="13" t="str">
        <f t="shared" si="15"/>
        <v>vis</v>
      </c>
      <c r="E78" s="45">
        <f>VLOOKUP(C78,Active!C$21:E$973,3,FALSE)</f>
        <v>-7931.2089084132667</v>
      </c>
      <c r="F78" s="16" t="s">
        <v>57</v>
      </c>
      <c r="G78" s="13" t="str">
        <f t="shared" si="16"/>
        <v>27530.8288</v>
      </c>
      <c r="H78" s="10">
        <f t="shared" si="17"/>
        <v>-9254</v>
      </c>
      <c r="I78" s="46" t="s">
        <v>164</v>
      </c>
      <c r="J78" s="47" t="s">
        <v>165</v>
      </c>
      <c r="K78" s="46">
        <v>-9254</v>
      </c>
      <c r="L78" s="46" t="s">
        <v>166</v>
      </c>
      <c r="M78" s="47" t="s">
        <v>59</v>
      </c>
      <c r="N78" s="47"/>
      <c r="O78" s="48" t="s">
        <v>63</v>
      </c>
      <c r="P78" s="48" t="s">
        <v>64</v>
      </c>
    </row>
    <row r="79" spans="1:16" ht="12.75" customHeight="1" thickBot="1" x14ac:dyDescent="0.25">
      <c r="A79" s="10" t="str">
        <f t="shared" si="12"/>
        <v> AOLD 17.16 </v>
      </c>
      <c r="B79" s="16" t="str">
        <f t="shared" si="13"/>
        <v>I</v>
      </c>
      <c r="C79" s="10">
        <f t="shared" si="14"/>
        <v>27533.507900000001</v>
      </c>
      <c r="D79" s="13" t="str">
        <f t="shared" si="15"/>
        <v>vis</v>
      </c>
      <c r="E79" s="45">
        <f>VLOOKUP(C79,Active!C$21:E$973,3,FALSE)</f>
        <v>-7930.2160582242841</v>
      </c>
      <c r="F79" s="16" t="s">
        <v>57</v>
      </c>
      <c r="G79" s="13" t="str">
        <f t="shared" si="16"/>
        <v>27533.5079</v>
      </c>
      <c r="H79" s="10">
        <f t="shared" si="17"/>
        <v>-9253</v>
      </c>
      <c r="I79" s="46" t="s">
        <v>167</v>
      </c>
      <c r="J79" s="47" t="s">
        <v>168</v>
      </c>
      <c r="K79" s="46">
        <v>-9253</v>
      </c>
      <c r="L79" s="46" t="s">
        <v>169</v>
      </c>
      <c r="M79" s="47" t="s">
        <v>59</v>
      </c>
      <c r="N79" s="47"/>
      <c r="O79" s="48" t="s">
        <v>63</v>
      </c>
      <c r="P79" s="48" t="s">
        <v>64</v>
      </c>
    </row>
    <row r="80" spans="1:16" ht="12.75" customHeight="1" thickBot="1" x14ac:dyDescent="0.25">
      <c r="A80" s="10" t="str">
        <f t="shared" si="12"/>
        <v> AOLD 17.16 </v>
      </c>
      <c r="B80" s="16" t="str">
        <f t="shared" si="13"/>
        <v>I</v>
      </c>
      <c r="C80" s="10">
        <f t="shared" si="14"/>
        <v>27830.344499999999</v>
      </c>
      <c r="D80" s="13" t="str">
        <f t="shared" si="15"/>
        <v>vis</v>
      </c>
      <c r="E80" s="45">
        <f>VLOOKUP(C80,Active!C$21:E$973,3,FALSE)</f>
        <v>-7820.2111034234085</v>
      </c>
      <c r="F80" s="16" t="s">
        <v>57</v>
      </c>
      <c r="G80" s="13" t="str">
        <f t="shared" si="16"/>
        <v>27830.3445</v>
      </c>
      <c r="H80" s="10">
        <f t="shared" si="17"/>
        <v>-9143</v>
      </c>
      <c r="I80" s="46" t="s">
        <v>170</v>
      </c>
      <c r="J80" s="47" t="s">
        <v>171</v>
      </c>
      <c r="K80" s="46">
        <v>-9143</v>
      </c>
      <c r="L80" s="46" t="s">
        <v>172</v>
      </c>
      <c r="M80" s="47" t="s">
        <v>59</v>
      </c>
      <c r="N80" s="47"/>
      <c r="O80" s="48" t="s">
        <v>63</v>
      </c>
      <c r="P80" s="48" t="s">
        <v>64</v>
      </c>
    </row>
    <row r="81" spans="1:16" ht="12.75" customHeight="1" thickBot="1" x14ac:dyDescent="0.25">
      <c r="A81" s="10" t="str">
        <f t="shared" si="12"/>
        <v> AOLD 17.16 </v>
      </c>
      <c r="B81" s="16" t="str">
        <f t="shared" si="13"/>
        <v>I</v>
      </c>
      <c r="C81" s="10">
        <f t="shared" si="14"/>
        <v>27843.824199999999</v>
      </c>
      <c r="D81" s="13" t="str">
        <f t="shared" si="15"/>
        <v>vis</v>
      </c>
      <c r="E81" s="45">
        <f>VLOOKUP(C81,Active!C$21:E$973,3,FALSE)</f>
        <v>-7815.2156487212951</v>
      </c>
      <c r="F81" s="16" t="s">
        <v>57</v>
      </c>
      <c r="G81" s="13" t="str">
        <f t="shared" si="16"/>
        <v>27843.8242</v>
      </c>
      <c r="H81" s="10">
        <f t="shared" si="17"/>
        <v>-9138</v>
      </c>
      <c r="I81" s="46" t="s">
        <v>173</v>
      </c>
      <c r="J81" s="47" t="s">
        <v>174</v>
      </c>
      <c r="K81" s="46">
        <v>-9138</v>
      </c>
      <c r="L81" s="46" t="s">
        <v>175</v>
      </c>
      <c r="M81" s="47" t="s">
        <v>59</v>
      </c>
      <c r="N81" s="47"/>
      <c r="O81" s="48" t="s">
        <v>63</v>
      </c>
      <c r="P81" s="48" t="s">
        <v>64</v>
      </c>
    </row>
    <row r="82" spans="1:16" ht="12.75" customHeight="1" thickBot="1" x14ac:dyDescent="0.25">
      <c r="A82" s="10" t="str">
        <f t="shared" si="12"/>
        <v> AOLD 17.16 </v>
      </c>
      <c r="B82" s="16" t="str">
        <f t="shared" si="13"/>
        <v>I</v>
      </c>
      <c r="C82" s="10">
        <f t="shared" si="14"/>
        <v>27870.825199999999</v>
      </c>
      <c r="D82" s="13" t="str">
        <f t="shared" si="15"/>
        <v>vis</v>
      </c>
      <c r="E82" s="45">
        <f>VLOOKUP(C82,Active!C$21:E$973,3,FALSE)</f>
        <v>-7805.2093227339383</v>
      </c>
      <c r="F82" s="16" t="s">
        <v>57</v>
      </c>
      <c r="G82" s="13" t="str">
        <f t="shared" si="16"/>
        <v>27870.8252</v>
      </c>
      <c r="H82" s="10">
        <f t="shared" si="17"/>
        <v>-9128</v>
      </c>
      <c r="I82" s="46" t="s">
        <v>176</v>
      </c>
      <c r="J82" s="47" t="s">
        <v>177</v>
      </c>
      <c r="K82" s="46">
        <v>-9128</v>
      </c>
      <c r="L82" s="46" t="s">
        <v>62</v>
      </c>
      <c r="M82" s="47" t="s">
        <v>59</v>
      </c>
      <c r="N82" s="47"/>
      <c r="O82" s="48" t="s">
        <v>63</v>
      </c>
      <c r="P82" s="48" t="s">
        <v>64</v>
      </c>
    </row>
    <row r="83" spans="1:16" ht="12.75" customHeight="1" thickBot="1" x14ac:dyDescent="0.25">
      <c r="A83" s="10" t="str">
        <f t="shared" si="12"/>
        <v> AOLD 17.16 </v>
      </c>
      <c r="B83" s="16" t="str">
        <f t="shared" si="13"/>
        <v>I</v>
      </c>
      <c r="C83" s="10">
        <f t="shared" si="14"/>
        <v>27873.521400000001</v>
      </c>
      <c r="D83" s="13" t="str">
        <f t="shared" si="15"/>
        <v>vis</v>
      </c>
      <c r="E83" s="45">
        <f>VLOOKUP(C83,Active!C$21:E$973,3,FALSE)</f>
        <v>-7804.210135439871</v>
      </c>
      <c r="F83" s="16" t="s">
        <v>57</v>
      </c>
      <c r="G83" s="13" t="str">
        <f t="shared" si="16"/>
        <v>27873.5214</v>
      </c>
      <c r="H83" s="10">
        <f t="shared" si="17"/>
        <v>-9127</v>
      </c>
      <c r="I83" s="46" t="s">
        <v>178</v>
      </c>
      <c r="J83" s="47" t="s">
        <v>179</v>
      </c>
      <c r="K83" s="46">
        <v>-9127</v>
      </c>
      <c r="L83" s="46" t="s">
        <v>180</v>
      </c>
      <c r="M83" s="47" t="s">
        <v>59</v>
      </c>
      <c r="N83" s="47"/>
      <c r="O83" s="48" t="s">
        <v>63</v>
      </c>
      <c r="P83" s="48" t="s">
        <v>64</v>
      </c>
    </row>
    <row r="84" spans="1:16" ht="12.75" customHeight="1" thickBot="1" x14ac:dyDescent="0.25">
      <c r="A84" s="10" t="str">
        <f t="shared" si="12"/>
        <v> AOLD 17.16 </v>
      </c>
      <c r="B84" s="16" t="str">
        <f t="shared" si="13"/>
        <v>I</v>
      </c>
      <c r="C84" s="10">
        <f t="shared" si="14"/>
        <v>27873.529399999999</v>
      </c>
      <c r="D84" s="13" t="str">
        <f t="shared" si="15"/>
        <v>vis</v>
      </c>
      <c r="E84" s="45">
        <f>VLOOKUP(C84,Active!C$21:E$973,3,FALSE)</f>
        <v>-7804.2071707123469</v>
      </c>
      <c r="F84" s="16" t="s">
        <v>57</v>
      </c>
      <c r="G84" s="13" t="str">
        <f t="shared" si="16"/>
        <v>27873.5294</v>
      </c>
      <c r="H84" s="10">
        <f t="shared" si="17"/>
        <v>-9127</v>
      </c>
      <c r="I84" s="46" t="s">
        <v>181</v>
      </c>
      <c r="J84" s="47" t="s">
        <v>182</v>
      </c>
      <c r="K84" s="46">
        <v>-9127</v>
      </c>
      <c r="L84" s="46" t="s">
        <v>183</v>
      </c>
      <c r="M84" s="47" t="s">
        <v>59</v>
      </c>
      <c r="N84" s="47"/>
      <c r="O84" s="48" t="s">
        <v>63</v>
      </c>
      <c r="P84" s="48" t="s">
        <v>64</v>
      </c>
    </row>
    <row r="85" spans="1:16" ht="12.75" customHeight="1" thickBot="1" x14ac:dyDescent="0.25">
      <c r="A85" s="10" t="str">
        <f t="shared" si="12"/>
        <v> AOLD 17.16 </v>
      </c>
      <c r="B85" s="16" t="str">
        <f t="shared" si="13"/>
        <v>I</v>
      </c>
      <c r="C85" s="10">
        <f t="shared" si="14"/>
        <v>27876.211299999999</v>
      </c>
      <c r="D85" s="13" t="str">
        <f t="shared" si="15"/>
        <v>vis</v>
      </c>
      <c r="E85" s="45">
        <f>VLOOKUP(C85,Active!C$21:E$973,3,FALSE)</f>
        <v>-7803.2132828687299</v>
      </c>
      <c r="F85" s="16" t="s">
        <v>57</v>
      </c>
      <c r="G85" s="13" t="str">
        <f t="shared" si="16"/>
        <v>27876.2113</v>
      </c>
      <c r="H85" s="10">
        <f t="shared" si="17"/>
        <v>-9126</v>
      </c>
      <c r="I85" s="46" t="s">
        <v>184</v>
      </c>
      <c r="J85" s="47" t="s">
        <v>185</v>
      </c>
      <c r="K85" s="46">
        <v>-9126</v>
      </c>
      <c r="L85" s="46" t="s">
        <v>186</v>
      </c>
      <c r="M85" s="47" t="s">
        <v>59</v>
      </c>
      <c r="N85" s="47"/>
      <c r="O85" s="48" t="s">
        <v>63</v>
      </c>
      <c r="P85" s="48" t="s">
        <v>64</v>
      </c>
    </row>
    <row r="86" spans="1:16" ht="12.75" customHeight="1" thickBot="1" x14ac:dyDescent="0.25">
      <c r="A86" s="10" t="str">
        <f t="shared" si="12"/>
        <v> AOLD 17.16 </v>
      </c>
      <c r="B86" s="16" t="str">
        <f t="shared" si="13"/>
        <v>I</v>
      </c>
      <c r="C86" s="10">
        <f t="shared" si="14"/>
        <v>27878.9087</v>
      </c>
      <c r="D86" s="13" t="str">
        <f t="shared" si="15"/>
        <v>vis</v>
      </c>
      <c r="E86" s="45">
        <f>VLOOKUP(C86,Active!C$21:E$973,3,FALSE)</f>
        <v>-7802.213650865534</v>
      </c>
      <c r="F86" s="16" t="s">
        <v>57</v>
      </c>
      <c r="G86" s="13" t="str">
        <f t="shared" si="16"/>
        <v>27878.9087</v>
      </c>
      <c r="H86" s="10">
        <f t="shared" si="17"/>
        <v>-9125</v>
      </c>
      <c r="I86" s="46" t="s">
        <v>187</v>
      </c>
      <c r="J86" s="47" t="s">
        <v>188</v>
      </c>
      <c r="K86" s="46">
        <v>-9125</v>
      </c>
      <c r="L86" s="46" t="s">
        <v>189</v>
      </c>
      <c r="M86" s="47" t="s">
        <v>59</v>
      </c>
      <c r="N86" s="47"/>
      <c r="O86" s="48" t="s">
        <v>63</v>
      </c>
      <c r="P86" s="48" t="s">
        <v>64</v>
      </c>
    </row>
    <row r="87" spans="1:16" ht="12.75" customHeight="1" thickBot="1" x14ac:dyDescent="0.25">
      <c r="A87" s="10" t="str">
        <f t="shared" si="12"/>
        <v> AOLD 17.16 </v>
      </c>
      <c r="B87" s="16" t="str">
        <f t="shared" si="13"/>
        <v>I</v>
      </c>
      <c r="C87" s="10">
        <f t="shared" si="14"/>
        <v>28075.898000000001</v>
      </c>
      <c r="D87" s="13" t="str">
        <f t="shared" si="15"/>
        <v>vis</v>
      </c>
      <c r="E87" s="45">
        <f>VLOOKUP(C87,Active!C$21:E$973,3,FALSE)</f>
        <v>-7729.2112008888253</v>
      </c>
      <c r="F87" s="16" t="s">
        <v>57</v>
      </c>
      <c r="G87" s="13" t="str">
        <f t="shared" si="16"/>
        <v>28075.8980</v>
      </c>
      <c r="H87" s="10">
        <f t="shared" si="17"/>
        <v>-9052</v>
      </c>
      <c r="I87" s="46" t="s">
        <v>190</v>
      </c>
      <c r="J87" s="47" t="s">
        <v>191</v>
      </c>
      <c r="K87" s="46">
        <v>-9052</v>
      </c>
      <c r="L87" s="46" t="s">
        <v>192</v>
      </c>
      <c r="M87" s="47" t="s">
        <v>59</v>
      </c>
      <c r="N87" s="47"/>
      <c r="O87" s="48" t="s">
        <v>63</v>
      </c>
      <c r="P87" s="48" t="s">
        <v>64</v>
      </c>
    </row>
    <row r="88" spans="1:16" ht="12.75" customHeight="1" thickBot="1" x14ac:dyDescent="0.25">
      <c r="A88" s="10" t="str">
        <f t="shared" si="12"/>
        <v> AOLD 17.16 </v>
      </c>
      <c r="B88" s="16" t="str">
        <f t="shared" si="13"/>
        <v>I</v>
      </c>
      <c r="C88" s="10">
        <f t="shared" si="14"/>
        <v>28078.595399999998</v>
      </c>
      <c r="D88" s="13" t="str">
        <f t="shared" si="15"/>
        <v>vis</v>
      </c>
      <c r="E88" s="45">
        <f>VLOOKUP(C88,Active!C$21:E$973,3,FALSE)</f>
        <v>-7728.2115688856302</v>
      </c>
      <c r="F88" s="16" t="s">
        <v>57</v>
      </c>
      <c r="G88" s="13" t="str">
        <f t="shared" si="16"/>
        <v>28078.5954</v>
      </c>
      <c r="H88" s="10">
        <f t="shared" si="17"/>
        <v>-9051</v>
      </c>
      <c r="I88" s="46" t="s">
        <v>193</v>
      </c>
      <c r="J88" s="47" t="s">
        <v>194</v>
      </c>
      <c r="K88" s="46">
        <v>-9051</v>
      </c>
      <c r="L88" s="46" t="s">
        <v>195</v>
      </c>
      <c r="M88" s="47" t="s">
        <v>59</v>
      </c>
      <c r="N88" s="47"/>
      <c r="O88" s="48" t="s">
        <v>63</v>
      </c>
      <c r="P88" s="48" t="s">
        <v>64</v>
      </c>
    </row>
    <row r="89" spans="1:16" ht="12.75" customHeight="1" thickBot="1" x14ac:dyDescent="0.25">
      <c r="A89" s="10" t="str">
        <f t="shared" si="12"/>
        <v> AOLD 17.16 </v>
      </c>
      <c r="B89" s="16" t="str">
        <f t="shared" si="13"/>
        <v>I</v>
      </c>
      <c r="C89" s="10">
        <f t="shared" si="14"/>
        <v>28078.597399999999</v>
      </c>
      <c r="D89" s="13" t="str">
        <f t="shared" si="15"/>
        <v>vis</v>
      </c>
      <c r="E89" s="45">
        <f>VLOOKUP(C89,Active!C$21:E$973,3,FALSE)</f>
        <v>-7728.2108277037487</v>
      </c>
      <c r="F89" s="16" t="s">
        <v>57</v>
      </c>
      <c r="G89" s="13" t="str">
        <f t="shared" si="16"/>
        <v>28078.5974</v>
      </c>
      <c r="H89" s="10">
        <f t="shared" si="17"/>
        <v>-9051</v>
      </c>
      <c r="I89" s="46" t="s">
        <v>196</v>
      </c>
      <c r="J89" s="47" t="s">
        <v>197</v>
      </c>
      <c r="K89" s="46">
        <v>-9051</v>
      </c>
      <c r="L89" s="46" t="s">
        <v>79</v>
      </c>
      <c r="M89" s="47" t="s">
        <v>59</v>
      </c>
      <c r="N89" s="47"/>
      <c r="O89" s="48" t="s">
        <v>63</v>
      </c>
      <c r="P89" s="48" t="s">
        <v>64</v>
      </c>
    </row>
    <row r="90" spans="1:16" ht="12.75" customHeight="1" thickBot="1" x14ac:dyDescent="0.25">
      <c r="A90" s="10" t="str">
        <f t="shared" si="12"/>
        <v> AOLD 17.16 </v>
      </c>
      <c r="B90" s="16" t="str">
        <f t="shared" si="13"/>
        <v>I</v>
      </c>
      <c r="C90" s="10">
        <f t="shared" si="14"/>
        <v>28083.9954</v>
      </c>
      <c r="D90" s="13" t="str">
        <f t="shared" si="15"/>
        <v>vis</v>
      </c>
      <c r="E90" s="45">
        <f>VLOOKUP(C90,Active!C$21:E$973,3,FALSE)</f>
        <v>-7726.2103778063465</v>
      </c>
      <c r="F90" s="16" t="s">
        <v>57</v>
      </c>
      <c r="G90" s="13" t="str">
        <f t="shared" si="16"/>
        <v>28083.9954</v>
      </c>
      <c r="H90" s="10">
        <f t="shared" si="17"/>
        <v>-9049</v>
      </c>
      <c r="I90" s="46" t="s">
        <v>198</v>
      </c>
      <c r="J90" s="47" t="s">
        <v>199</v>
      </c>
      <c r="K90" s="46">
        <v>-9049</v>
      </c>
      <c r="L90" s="46" t="s">
        <v>147</v>
      </c>
      <c r="M90" s="47" t="s">
        <v>59</v>
      </c>
      <c r="N90" s="47"/>
      <c r="O90" s="48" t="s">
        <v>63</v>
      </c>
      <c r="P90" s="48" t="s">
        <v>64</v>
      </c>
    </row>
    <row r="91" spans="1:16" ht="12.75" customHeight="1" thickBot="1" x14ac:dyDescent="0.25">
      <c r="A91" s="10" t="str">
        <f t="shared" si="12"/>
        <v> AOLD 17.16 </v>
      </c>
      <c r="B91" s="16" t="str">
        <f t="shared" si="13"/>
        <v>I</v>
      </c>
      <c r="C91" s="10">
        <f t="shared" si="14"/>
        <v>28154.1548</v>
      </c>
      <c r="D91" s="13" t="str">
        <f t="shared" si="15"/>
        <v>vis</v>
      </c>
      <c r="E91" s="45">
        <f>VLOOKUP(C91,Active!C$21:E$973,3,FALSE)</f>
        <v>-7700.2099397678539</v>
      </c>
      <c r="F91" s="16" t="s">
        <v>57</v>
      </c>
      <c r="G91" s="13" t="str">
        <f t="shared" si="16"/>
        <v>28154.1548</v>
      </c>
      <c r="H91" s="10">
        <f t="shared" si="17"/>
        <v>-9023</v>
      </c>
      <c r="I91" s="46" t="s">
        <v>200</v>
      </c>
      <c r="J91" s="47" t="s">
        <v>201</v>
      </c>
      <c r="K91" s="46">
        <v>-9023</v>
      </c>
      <c r="L91" s="46" t="s">
        <v>202</v>
      </c>
      <c r="M91" s="47" t="s">
        <v>59</v>
      </c>
      <c r="N91" s="47"/>
      <c r="O91" s="48" t="s">
        <v>63</v>
      </c>
      <c r="P91" s="48" t="s">
        <v>64</v>
      </c>
    </row>
    <row r="92" spans="1:16" ht="12.75" customHeight="1" thickBot="1" x14ac:dyDescent="0.25">
      <c r="A92" s="10" t="str">
        <f t="shared" si="12"/>
        <v> AOLD 17.16 </v>
      </c>
      <c r="B92" s="16" t="str">
        <f t="shared" si="13"/>
        <v>I</v>
      </c>
      <c r="C92" s="10">
        <f t="shared" si="14"/>
        <v>28178.441999999999</v>
      </c>
      <c r="D92" s="13" t="str">
        <f t="shared" si="15"/>
        <v>vis</v>
      </c>
      <c r="E92" s="45">
        <f>VLOOKUP(C92,Active!C$21:E$973,3,FALSE)</f>
        <v>-7691.209323475121</v>
      </c>
      <c r="F92" s="16" t="s">
        <v>57</v>
      </c>
      <c r="G92" s="13" t="str">
        <f t="shared" si="16"/>
        <v>28178.4420</v>
      </c>
      <c r="H92" s="10">
        <f t="shared" si="17"/>
        <v>-9014</v>
      </c>
      <c r="I92" s="46" t="s">
        <v>203</v>
      </c>
      <c r="J92" s="47" t="s">
        <v>204</v>
      </c>
      <c r="K92" s="46">
        <v>-9014</v>
      </c>
      <c r="L92" s="46" t="s">
        <v>138</v>
      </c>
      <c r="M92" s="47" t="s">
        <v>59</v>
      </c>
      <c r="N92" s="47"/>
      <c r="O92" s="48" t="s">
        <v>63</v>
      </c>
      <c r="P92" s="48" t="s">
        <v>64</v>
      </c>
    </row>
    <row r="93" spans="1:16" ht="12.75" customHeight="1" thickBot="1" x14ac:dyDescent="0.25">
      <c r="A93" s="10" t="str">
        <f t="shared" si="12"/>
        <v> AOLD 17.16 </v>
      </c>
      <c r="B93" s="16" t="str">
        <f t="shared" si="13"/>
        <v>I</v>
      </c>
      <c r="C93" s="10">
        <f t="shared" si="14"/>
        <v>28205.419099999999</v>
      </c>
      <c r="D93" s="13" t="str">
        <f t="shared" si="15"/>
        <v>vis</v>
      </c>
      <c r="E93" s="45">
        <f>VLOOKUP(C93,Active!C$21:E$973,3,FALSE)</f>
        <v>-7681.2118546112451</v>
      </c>
      <c r="F93" s="16" t="s">
        <v>57</v>
      </c>
      <c r="G93" s="13" t="str">
        <f t="shared" si="16"/>
        <v>28205.4191</v>
      </c>
      <c r="H93" s="10">
        <f t="shared" si="17"/>
        <v>-9004</v>
      </c>
      <c r="I93" s="46" t="s">
        <v>205</v>
      </c>
      <c r="J93" s="47" t="s">
        <v>206</v>
      </c>
      <c r="K93" s="46">
        <v>-9004</v>
      </c>
      <c r="L93" s="46" t="s">
        <v>207</v>
      </c>
      <c r="M93" s="47" t="s">
        <v>59</v>
      </c>
      <c r="N93" s="47"/>
      <c r="O93" s="48" t="s">
        <v>63</v>
      </c>
      <c r="P93" s="48" t="s">
        <v>64</v>
      </c>
    </row>
    <row r="94" spans="1:16" ht="12.75" customHeight="1" thickBot="1" x14ac:dyDescent="0.25">
      <c r="A94" s="10" t="str">
        <f t="shared" si="12"/>
        <v> AOLD 17.16 </v>
      </c>
      <c r="B94" s="16" t="str">
        <f t="shared" si="13"/>
        <v>I</v>
      </c>
      <c r="C94" s="10">
        <f t="shared" si="14"/>
        <v>28205.422299999998</v>
      </c>
      <c r="D94" s="13" t="str">
        <f t="shared" si="15"/>
        <v>vis</v>
      </c>
      <c r="E94" s="45">
        <f>VLOOKUP(C94,Active!C$21:E$973,3,FALSE)</f>
        <v>-7681.2106687202349</v>
      </c>
      <c r="F94" s="16" t="s">
        <v>57</v>
      </c>
      <c r="G94" s="13" t="str">
        <f t="shared" si="16"/>
        <v>28205.4223</v>
      </c>
      <c r="H94" s="10">
        <f t="shared" si="17"/>
        <v>-9004</v>
      </c>
      <c r="I94" s="46" t="s">
        <v>208</v>
      </c>
      <c r="J94" s="47" t="s">
        <v>209</v>
      </c>
      <c r="K94" s="46">
        <v>-9004</v>
      </c>
      <c r="L94" s="46" t="s">
        <v>210</v>
      </c>
      <c r="M94" s="47" t="s">
        <v>59</v>
      </c>
      <c r="N94" s="47"/>
      <c r="O94" s="48" t="s">
        <v>63</v>
      </c>
      <c r="P94" s="48" t="s">
        <v>64</v>
      </c>
    </row>
    <row r="95" spans="1:16" ht="12.75" customHeight="1" thickBot="1" x14ac:dyDescent="0.25">
      <c r="A95" s="10" t="str">
        <f t="shared" si="12"/>
        <v> AOLD 17.16 </v>
      </c>
      <c r="B95" s="16" t="str">
        <f t="shared" si="13"/>
        <v>I</v>
      </c>
      <c r="C95" s="10">
        <f t="shared" si="14"/>
        <v>28208.126799999998</v>
      </c>
      <c r="D95" s="13" t="str">
        <f t="shared" si="15"/>
        <v>vis</v>
      </c>
      <c r="E95" s="45">
        <f>VLOOKUP(C95,Active!C$21:E$973,3,FALSE)</f>
        <v>-7680.2084055213609</v>
      </c>
      <c r="F95" s="16" t="s">
        <v>57</v>
      </c>
      <c r="G95" s="13" t="str">
        <f t="shared" si="16"/>
        <v>28208.1268</v>
      </c>
      <c r="H95" s="10">
        <f t="shared" si="17"/>
        <v>-9003</v>
      </c>
      <c r="I95" s="46" t="s">
        <v>211</v>
      </c>
      <c r="J95" s="47" t="s">
        <v>212</v>
      </c>
      <c r="K95" s="46">
        <v>-9003</v>
      </c>
      <c r="L95" s="46" t="s">
        <v>213</v>
      </c>
      <c r="M95" s="47" t="s">
        <v>59</v>
      </c>
      <c r="N95" s="47"/>
      <c r="O95" s="48" t="s">
        <v>63</v>
      </c>
      <c r="P95" s="48" t="s">
        <v>64</v>
      </c>
    </row>
    <row r="96" spans="1:16" ht="12.75" customHeight="1" thickBot="1" x14ac:dyDescent="0.25">
      <c r="A96" s="10" t="str">
        <f t="shared" si="12"/>
        <v> AOLD 17.16 </v>
      </c>
      <c r="B96" s="16" t="str">
        <f t="shared" si="13"/>
        <v>I</v>
      </c>
      <c r="C96" s="10">
        <f t="shared" si="14"/>
        <v>28210.822700000001</v>
      </c>
      <c r="D96" s="13" t="str">
        <f t="shared" si="15"/>
        <v>vis</v>
      </c>
      <c r="E96" s="45">
        <f>VLOOKUP(C96,Active!C$21:E$973,3,FALSE)</f>
        <v>-7679.2093294045753</v>
      </c>
      <c r="F96" s="16" t="s">
        <v>57</v>
      </c>
      <c r="G96" s="13" t="str">
        <f t="shared" si="16"/>
        <v>28210.8227</v>
      </c>
      <c r="H96" s="10">
        <f t="shared" si="17"/>
        <v>-9002</v>
      </c>
      <c r="I96" s="46" t="s">
        <v>214</v>
      </c>
      <c r="J96" s="47" t="s">
        <v>215</v>
      </c>
      <c r="K96" s="46">
        <v>-9002</v>
      </c>
      <c r="L96" s="46" t="s">
        <v>216</v>
      </c>
      <c r="M96" s="47" t="s">
        <v>59</v>
      </c>
      <c r="N96" s="47"/>
      <c r="O96" s="48" t="s">
        <v>63</v>
      </c>
      <c r="P96" s="48" t="s">
        <v>64</v>
      </c>
    </row>
    <row r="97" spans="1:16" ht="12.75" customHeight="1" thickBot="1" x14ac:dyDescent="0.25">
      <c r="A97" s="10" t="str">
        <f t="shared" si="12"/>
        <v> AOLD 17.16 </v>
      </c>
      <c r="B97" s="16" t="str">
        <f t="shared" si="13"/>
        <v>I</v>
      </c>
      <c r="C97" s="10">
        <f t="shared" si="14"/>
        <v>28210.824799999999</v>
      </c>
      <c r="D97" s="13" t="str">
        <f t="shared" si="15"/>
        <v>vis</v>
      </c>
      <c r="E97" s="45">
        <f>VLOOKUP(C97,Active!C$21:E$973,3,FALSE)</f>
        <v>-7679.2085511636005</v>
      </c>
      <c r="F97" s="16" t="s">
        <v>57</v>
      </c>
      <c r="G97" s="13" t="str">
        <f t="shared" si="16"/>
        <v>28210.8248</v>
      </c>
      <c r="H97" s="10">
        <f t="shared" si="17"/>
        <v>-9002</v>
      </c>
      <c r="I97" s="46" t="s">
        <v>217</v>
      </c>
      <c r="J97" s="47" t="s">
        <v>218</v>
      </c>
      <c r="K97" s="46">
        <v>-9002</v>
      </c>
      <c r="L97" s="46" t="s">
        <v>67</v>
      </c>
      <c r="M97" s="47" t="s">
        <v>59</v>
      </c>
      <c r="N97" s="47"/>
      <c r="O97" s="48" t="s">
        <v>63</v>
      </c>
      <c r="P97" s="48" t="s">
        <v>64</v>
      </c>
    </row>
    <row r="98" spans="1:16" ht="12.75" customHeight="1" thickBot="1" x14ac:dyDescent="0.25">
      <c r="A98" s="10" t="str">
        <f t="shared" si="12"/>
        <v> AOLD 17.16 </v>
      </c>
      <c r="B98" s="16" t="str">
        <f t="shared" si="13"/>
        <v>I</v>
      </c>
      <c r="C98" s="10">
        <f t="shared" si="14"/>
        <v>28213.520499999999</v>
      </c>
      <c r="D98" s="13" t="str">
        <f t="shared" si="15"/>
        <v>vis</v>
      </c>
      <c r="E98" s="45">
        <f>VLOOKUP(C98,Active!C$21:E$973,3,FALSE)</f>
        <v>-7678.2095491650034</v>
      </c>
      <c r="F98" s="16" t="s">
        <v>57</v>
      </c>
      <c r="G98" s="13" t="str">
        <f t="shared" si="16"/>
        <v>28213.5205</v>
      </c>
      <c r="H98" s="10">
        <f t="shared" si="17"/>
        <v>-9001</v>
      </c>
      <c r="I98" s="46" t="s">
        <v>219</v>
      </c>
      <c r="J98" s="47" t="s">
        <v>220</v>
      </c>
      <c r="K98" s="46">
        <v>-9001</v>
      </c>
      <c r="L98" s="46" t="s">
        <v>82</v>
      </c>
      <c r="M98" s="47" t="s">
        <v>59</v>
      </c>
      <c r="N98" s="47"/>
      <c r="O98" s="48" t="s">
        <v>63</v>
      </c>
      <c r="P98" s="48" t="s">
        <v>64</v>
      </c>
    </row>
    <row r="99" spans="1:16" ht="12.75" customHeight="1" thickBot="1" x14ac:dyDescent="0.25">
      <c r="A99" s="10" t="str">
        <f t="shared" si="12"/>
        <v> AOLD 17.16 </v>
      </c>
      <c r="B99" s="16" t="str">
        <f t="shared" si="13"/>
        <v>I</v>
      </c>
      <c r="C99" s="10">
        <f t="shared" si="14"/>
        <v>28245.9084</v>
      </c>
      <c r="D99" s="13" t="str">
        <f t="shared" si="15"/>
        <v>vis</v>
      </c>
      <c r="E99" s="45">
        <f>VLOOKUP(C99,Active!C$21:E$973,3,FALSE)</f>
        <v>-7666.2068868396855</v>
      </c>
      <c r="F99" s="16" t="s">
        <v>57</v>
      </c>
      <c r="G99" s="13" t="str">
        <f t="shared" si="16"/>
        <v>28245.9084</v>
      </c>
      <c r="H99" s="10">
        <f t="shared" si="17"/>
        <v>-8989</v>
      </c>
      <c r="I99" s="46" t="s">
        <v>221</v>
      </c>
      <c r="J99" s="47" t="s">
        <v>222</v>
      </c>
      <c r="K99" s="46">
        <v>-8989</v>
      </c>
      <c r="L99" s="46" t="s">
        <v>223</v>
      </c>
      <c r="M99" s="47" t="s">
        <v>59</v>
      </c>
      <c r="N99" s="47"/>
      <c r="O99" s="48" t="s">
        <v>63</v>
      </c>
      <c r="P99" s="48" t="s">
        <v>64</v>
      </c>
    </row>
    <row r="100" spans="1:16" ht="12.75" customHeight="1" thickBot="1" x14ac:dyDescent="0.25">
      <c r="A100" s="10" t="str">
        <f t="shared" si="12"/>
        <v> AOLD 17.16 </v>
      </c>
      <c r="B100" s="16" t="str">
        <f t="shared" si="13"/>
        <v>I</v>
      </c>
      <c r="C100" s="10">
        <f t="shared" si="14"/>
        <v>28248.603500000001</v>
      </c>
      <c r="D100" s="13" t="str">
        <f t="shared" si="15"/>
        <v>vis</v>
      </c>
      <c r="E100" s="45">
        <f>VLOOKUP(C100,Active!C$21:E$973,3,FALSE)</f>
        <v>-7665.2081071956527</v>
      </c>
      <c r="F100" s="16" t="s">
        <v>57</v>
      </c>
      <c r="G100" s="13" t="str">
        <f t="shared" si="16"/>
        <v>28248.6035</v>
      </c>
      <c r="H100" s="10">
        <f t="shared" si="17"/>
        <v>-8988</v>
      </c>
      <c r="I100" s="46" t="s">
        <v>224</v>
      </c>
      <c r="J100" s="47" t="s">
        <v>225</v>
      </c>
      <c r="K100" s="46">
        <v>-8988</v>
      </c>
      <c r="L100" s="46" t="s">
        <v>226</v>
      </c>
      <c r="M100" s="47" t="s">
        <v>59</v>
      </c>
      <c r="N100" s="47"/>
      <c r="O100" s="48" t="s">
        <v>63</v>
      </c>
      <c r="P100" s="48" t="s">
        <v>64</v>
      </c>
    </row>
    <row r="101" spans="1:16" ht="12.75" customHeight="1" thickBot="1" x14ac:dyDescent="0.25">
      <c r="A101" s="10" t="str">
        <f t="shared" si="12"/>
        <v> AOLD 17.16 </v>
      </c>
      <c r="B101" s="16" t="str">
        <f t="shared" si="13"/>
        <v>I</v>
      </c>
      <c r="C101" s="10">
        <f t="shared" si="14"/>
        <v>28251.2893</v>
      </c>
      <c r="D101" s="13" t="str">
        <f t="shared" si="15"/>
        <v>vis</v>
      </c>
      <c r="E101" s="45">
        <f>VLOOKUP(C101,Active!C$21:E$973,3,FALSE)</f>
        <v>-7664.2127740473679</v>
      </c>
      <c r="F101" s="16" t="s">
        <v>57</v>
      </c>
      <c r="G101" s="13" t="str">
        <f t="shared" si="16"/>
        <v>28251.2893</v>
      </c>
      <c r="H101" s="10">
        <f t="shared" si="17"/>
        <v>-8987</v>
      </c>
      <c r="I101" s="46" t="s">
        <v>227</v>
      </c>
      <c r="J101" s="47" t="s">
        <v>228</v>
      </c>
      <c r="K101" s="46">
        <v>-8987</v>
      </c>
      <c r="L101" s="46" t="s">
        <v>229</v>
      </c>
      <c r="M101" s="47" t="s">
        <v>59</v>
      </c>
      <c r="N101" s="47"/>
      <c r="O101" s="48" t="s">
        <v>63</v>
      </c>
      <c r="P101" s="48" t="s">
        <v>64</v>
      </c>
    </row>
    <row r="102" spans="1:16" ht="12.75" customHeight="1" thickBot="1" x14ac:dyDescent="0.25">
      <c r="A102" s="10" t="str">
        <f t="shared" si="12"/>
        <v> AOLD 17.16 </v>
      </c>
      <c r="B102" s="16" t="str">
        <f t="shared" si="13"/>
        <v>I</v>
      </c>
      <c r="C102" s="10">
        <f t="shared" si="14"/>
        <v>28545.428500000002</v>
      </c>
      <c r="D102" s="13" t="str">
        <f t="shared" si="15"/>
        <v>vis</v>
      </c>
      <c r="E102" s="45">
        <f>VLOOKUP(C102,Active!C$21:E$973,3,FALSE)</f>
        <v>-7555.2074512496874</v>
      </c>
      <c r="F102" s="16" t="s">
        <v>57</v>
      </c>
      <c r="G102" s="13" t="str">
        <f t="shared" si="16"/>
        <v>28545.4285</v>
      </c>
      <c r="H102" s="10">
        <f t="shared" si="17"/>
        <v>-8878</v>
      </c>
      <c r="I102" s="46" t="s">
        <v>230</v>
      </c>
      <c r="J102" s="47" t="s">
        <v>231</v>
      </c>
      <c r="K102" s="46">
        <v>-8878</v>
      </c>
      <c r="L102" s="46" t="s">
        <v>180</v>
      </c>
      <c r="M102" s="47" t="s">
        <v>59</v>
      </c>
      <c r="N102" s="47"/>
      <c r="O102" s="48" t="s">
        <v>63</v>
      </c>
      <c r="P102" s="48" t="s">
        <v>64</v>
      </c>
    </row>
    <row r="103" spans="1:16" ht="12.75" customHeight="1" thickBot="1" x14ac:dyDescent="0.25">
      <c r="A103" s="10" t="str">
        <f t="shared" si="12"/>
        <v> AOLD 17.16 </v>
      </c>
      <c r="B103" s="16" t="str">
        <f t="shared" si="13"/>
        <v>I</v>
      </c>
      <c r="C103" s="10">
        <f t="shared" si="14"/>
        <v>28561.616399999999</v>
      </c>
      <c r="D103" s="13" t="str">
        <f t="shared" si="15"/>
        <v>vis</v>
      </c>
      <c r="E103" s="45">
        <f>VLOOKUP(C103,Active!C$21:E$973,3,FALSE)</f>
        <v>-7549.2083621622205</v>
      </c>
      <c r="F103" s="16" t="s">
        <v>57</v>
      </c>
      <c r="G103" s="13" t="str">
        <f t="shared" si="16"/>
        <v>28561.6164</v>
      </c>
      <c r="H103" s="10">
        <f t="shared" si="17"/>
        <v>-8872</v>
      </c>
      <c r="I103" s="46" t="s">
        <v>232</v>
      </c>
      <c r="J103" s="47" t="s">
        <v>233</v>
      </c>
      <c r="K103" s="46">
        <v>-8872</v>
      </c>
      <c r="L103" s="46" t="s">
        <v>234</v>
      </c>
      <c r="M103" s="47" t="s">
        <v>59</v>
      </c>
      <c r="N103" s="47"/>
      <c r="O103" s="48" t="s">
        <v>63</v>
      </c>
      <c r="P103" s="48" t="s">
        <v>64</v>
      </c>
    </row>
    <row r="104" spans="1:16" ht="12.75" customHeight="1" thickBot="1" x14ac:dyDescent="0.25">
      <c r="A104" s="10" t="str">
        <f t="shared" si="12"/>
        <v> PZ 20.473 </v>
      </c>
      <c r="B104" s="16" t="str">
        <f t="shared" si="13"/>
        <v>I</v>
      </c>
      <c r="C104" s="10">
        <f t="shared" si="14"/>
        <v>41252.381000000001</v>
      </c>
      <c r="D104" s="13" t="str">
        <f t="shared" si="15"/>
        <v>vis</v>
      </c>
      <c r="E104" s="45">
        <f>VLOOKUP(C104,Active!C$21:E$973,3,FALSE)</f>
        <v>-2846.1259720137127</v>
      </c>
      <c r="F104" s="16" t="s">
        <v>57</v>
      </c>
      <c r="G104" s="13" t="str">
        <f t="shared" si="16"/>
        <v>41252.3810</v>
      </c>
      <c r="H104" s="10">
        <f t="shared" si="17"/>
        <v>-4169</v>
      </c>
      <c r="I104" s="46" t="s">
        <v>254</v>
      </c>
      <c r="J104" s="47" t="s">
        <v>255</v>
      </c>
      <c r="K104" s="46">
        <v>-4169</v>
      </c>
      <c r="L104" s="46" t="s">
        <v>256</v>
      </c>
      <c r="M104" s="47" t="s">
        <v>238</v>
      </c>
      <c r="N104" s="47" t="s">
        <v>239</v>
      </c>
      <c r="O104" s="48" t="s">
        <v>257</v>
      </c>
      <c r="P104" s="48" t="s">
        <v>258</v>
      </c>
    </row>
    <row r="105" spans="1:16" ht="12.75" customHeight="1" thickBot="1" x14ac:dyDescent="0.25">
      <c r="A105" s="10" t="str">
        <f t="shared" si="12"/>
        <v> BAC 38.61 </v>
      </c>
      <c r="B105" s="16" t="str">
        <f t="shared" si="13"/>
        <v>II</v>
      </c>
      <c r="C105" s="10">
        <f t="shared" si="14"/>
        <v>46321.615599999997</v>
      </c>
      <c r="D105" s="13" t="str">
        <f t="shared" si="15"/>
        <v>vis</v>
      </c>
      <c r="E105" s="45">
        <f>VLOOKUP(C105,Active!C$21:E$973,3,FALSE)</f>
        <v>-967.51355343717591</v>
      </c>
      <c r="F105" s="16" t="s">
        <v>57</v>
      </c>
      <c r="G105" s="13" t="str">
        <f t="shared" si="16"/>
        <v>46321.6156</v>
      </c>
      <c r="H105" s="10">
        <f t="shared" si="17"/>
        <v>-2290.5</v>
      </c>
      <c r="I105" s="46" t="s">
        <v>284</v>
      </c>
      <c r="J105" s="47" t="s">
        <v>285</v>
      </c>
      <c r="K105" s="46">
        <v>-2290.5</v>
      </c>
      <c r="L105" s="46" t="s">
        <v>286</v>
      </c>
      <c r="M105" s="47" t="s">
        <v>238</v>
      </c>
      <c r="N105" s="47" t="s">
        <v>239</v>
      </c>
      <c r="O105" s="48" t="s">
        <v>287</v>
      </c>
      <c r="P105" s="48" t="s">
        <v>288</v>
      </c>
    </row>
    <row r="106" spans="1:16" x14ac:dyDescent="0.2">
      <c r="B106" s="16"/>
      <c r="F106" s="16"/>
    </row>
    <row r="107" spans="1:16" x14ac:dyDescent="0.2">
      <c r="B107" s="16"/>
      <c r="F107" s="16"/>
    </row>
    <row r="108" spans="1:16" x14ac:dyDescent="0.2">
      <c r="B108" s="16"/>
      <c r="F108" s="16"/>
    </row>
    <row r="109" spans="1:16" x14ac:dyDescent="0.2">
      <c r="B109" s="16"/>
      <c r="F109" s="16"/>
    </row>
    <row r="110" spans="1:16" x14ac:dyDescent="0.2">
      <c r="B110" s="16"/>
      <c r="F110" s="16"/>
    </row>
    <row r="111" spans="1:16" x14ac:dyDescent="0.2">
      <c r="B111" s="16"/>
      <c r="F111" s="16"/>
    </row>
    <row r="112" spans="1:16" x14ac:dyDescent="0.2">
      <c r="B112" s="16"/>
      <c r="F112" s="16"/>
    </row>
    <row r="113" spans="2:6" x14ac:dyDescent="0.2">
      <c r="B113" s="16"/>
      <c r="F113" s="16"/>
    </row>
    <row r="114" spans="2:6" x14ac:dyDescent="0.2">
      <c r="B114" s="16"/>
      <c r="F114" s="16"/>
    </row>
    <row r="115" spans="2:6" x14ac:dyDescent="0.2">
      <c r="B115" s="16"/>
      <c r="F115" s="16"/>
    </row>
    <row r="116" spans="2:6" x14ac:dyDescent="0.2">
      <c r="B116" s="16"/>
      <c r="F116" s="16"/>
    </row>
    <row r="117" spans="2:6" x14ac:dyDescent="0.2">
      <c r="B117" s="16"/>
      <c r="F117" s="16"/>
    </row>
    <row r="118" spans="2:6" x14ac:dyDescent="0.2">
      <c r="B118" s="16"/>
      <c r="F118" s="16"/>
    </row>
    <row r="119" spans="2:6" x14ac:dyDescent="0.2">
      <c r="B119" s="16"/>
      <c r="F119" s="16"/>
    </row>
    <row r="120" spans="2:6" x14ac:dyDescent="0.2">
      <c r="B120" s="16"/>
      <c r="F120" s="16"/>
    </row>
    <row r="121" spans="2:6" x14ac:dyDescent="0.2">
      <c r="B121" s="16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</sheetData>
  <phoneticPr fontId="8" type="noConversion"/>
  <hyperlinks>
    <hyperlink ref="A3" r:id="rId1"/>
    <hyperlink ref="P11" r:id="rId2" display="http://www.konkoly.hu/cgi-bin/IBVS?533"/>
    <hyperlink ref="P14" r:id="rId3" display="http://www.konkoly.hu/cgi-bin/IBVS?1237"/>
    <hyperlink ref="P20" r:id="rId4" display="http://www.konkoly.hu/cgi-bin/IBVS?4839"/>
    <hyperlink ref="P21" r:id="rId5" display="http://www.konkoly.hu/cgi-bin/IBVS?4839"/>
    <hyperlink ref="P22" r:id="rId6" display="http://www.konkoly.hu/cgi-bin/IBVS?4839"/>
    <hyperlink ref="P23" r:id="rId7" display="http://www.konkoly.hu/cgi-bin/IBVS?4839"/>
    <hyperlink ref="P24" r:id="rId8" display="http://www.konkoly.hu/cgi-bin/IBVS?4839"/>
    <hyperlink ref="P25" r:id="rId9" display="http://www.konkoly.hu/cgi-bin/IBVS?4839"/>
    <hyperlink ref="P26" r:id="rId10" display="http://www.konkoly.hu/cgi-bin/IBVS?6153"/>
    <hyperlink ref="P27" r:id="rId11" display="http://www.konkoly.hu/cgi-bin/IBVS?6153"/>
    <hyperlink ref="P28" r:id="rId12" display="http://www.konkoly.hu/cgi-bin/IBVS?6007"/>
    <hyperlink ref="P29" r:id="rId13" display="http://www.konkoly.hu/cgi-bin/IBVS?6007"/>
    <hyperlink ref="P30" r:id="rId14" display="http://www.konkoly.hu/cgi-bin/IBVS?6007"/>
    <hyperlink ref="P31" r:id="rId15" display="http://www.konkoly.hu/cgi-bin/IBVS?6007"/>
    <hyperlink ref="P32" r:id="rId16" display="http://www.konkoly.hu/cgi-bin/IBVS?6007"/>
    <hyperlink ref="P33" r:id="rId17" display="http://www.konkoly.hu/cgi-bin/IBVS?6007"/>
    <hyperlink ref="P34" r:id="rId18" display="http://www.konkoly.hu/cgi-bin/IBVS?6007"/>
    <hyperlink ref="P35" r:id="rId19" display="http://www.konkoly.hu/cgi-bin/IBVS?6007"/>
    <hyperlink ref="P36" r:id="rId20" display="http://www.konkoly.hu/cgi-bin/IBVS?6007"/>
    <hyperlink ref="P37" r:id="rId21" display="http://www.konkoly.hu/cgi-bin/IBVS?6114"/>
    <hyperlink ref="P38" r:id="rId22" display="http://www.konkoly.hu/cgi-bin/IBVS?6114"/>
    <hyperlink ref="P39" r:id="rId23" display="http://www.konkoly.hu/cgi-bin/IBVS?6114"/>
    <hyperlink ref="P40" r:id="rId24" display="http://www.konkoly.hu/cgi-bin/IBVS?6114"/>
    <hyperlink ref="P41" r:id="rId25" display="http://www.konkoly.hu/cgi-bin/IBVS?6114"/>
    <hyperlink ref="P42" r:id="rId26" display="http://www.konkoly.hu/cgi-bin/IBVS?611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2024-01-15T06:10:33Z</dcterms:modified>
</cp:coreProperties>
</file>