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2282ED4-CC17-4764-BB50-E37E168D7C8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  <c r="Q24" i="1"/>
  <c r="Q22" i="1"/>
  <c r="Q23" i="1"/>
  <c r="C8" i="1"/>
  <c r="E23" i="1"/>
  <c r="F23" i="1"/>
  <c r="G23" i="1"/>
  <c r="K23" i="1"/>
  <c r="C7" i="1"/>
  <c r="C21" i="1"/>
  <c r="G21" i="1"/>
  <c r="I21" i="1"/>
  <c r="E21" i="1"/>
  <c r="F21" i="1"/>
  <c r="A21" i="1"/>
  <c r="D8" i="1"/>
  <c r="F16" i="1"/>
  <c r="C17" i="1"/>
  <c r="Q21" i="1"/>
  <c r="E24" i="1"/>
  <c r="F24" i="1"/>
  <c r="G24" i="1"/>
  <c r="K24" i="1"/>
  <c r="E22" i="1"/>
  <c r="F22" i="1"/>
  <c r="G22" i="1"/>
  <c r="K22" i="1"/>
  <c r="C12" i="1"/>
  <c r="C11" i="1"/>
  <c r="O24" i="1" l="1"/>
  <c r="C15" i="1"/>
  <c r="F18" i="1" s="1"/>
  <c r="O23" i="1"/>
  <c r="O22" i="1"/>
  <c r="O21" i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<sst xmlns="http://schemas.openxmlformats.org/spreadsheetml/2006/main" count="55" uniqueCount="50">
  <si>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</si>
  <si>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</si>
  <si>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</si>
  <si>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</si>
  <si>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</si>
  <si>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</si>
  <si>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</si>
  <si>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</si>
  <si>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</si>
  <si>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</si>
  <si>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</si>
  <si>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</si>
  <si>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</si>
  <si>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</si>
  <si>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</si>
  <si>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</si>
  <si>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</si>
  <si>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</si>
  <si>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</si>
  <si>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</si>
  <si>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</si>
  <si>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</si>
  <si>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</si>
  <si>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</si>
  <si>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</si>
  <si>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</si>
  <si>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</si>
  <si>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</si>
  <si>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</si>
  <si>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</si>
  <si>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</si>
  <si>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</si>
  <si>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</si>
  <si>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</si>
  <si>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</si>
  <si>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</si>
  <si>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</si>
  <si>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</si>
  <si>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</si>
  <si>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</si>
  <si>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</si>
  <si>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GCVS</t>
  </si>
  <si>
    <t>IBVS 6149</t>
  </si>
  <si>
    <t>V0345 Cam</t>
  </si>
  <si>
    <t>2015L</t>
  </si>
  <si>
    <t>G4329-0602</t>
  </si>
  <si>
    <t>V0345 Cam / GSC 4329-0602</t>
  </si>
  <si>
    <t>EW</t>
  </si>
  <si>
    <t>I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</si>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</sst>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</font>
    <font>
      <sz val="10"/>
      <color indexed="12"/>
      <name val="Arial"/>
    </font>
    <font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5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9" fillId="0" borderId="0" xfId="7" applyFont="1"/>
    <xf numFmtId="0" fontId="19" fillId="0" borderId="0" xfId="7" applyFont="1" applyAlignment="1">
      <alignment horizontal="center"/>
    </xf>
    <xf numFmtId="0" fontId="19" fillId="0" borderId="0" xfId="7" applyFont="1" applyAlignment="1">
      <alignment horizontal="left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V0345 Cam - O-C Diagr.</a:t>
            </a:r>
          </a:p>
        </c:rich>
      </c:tx>
      <c:layout>
        <c:manualLayout>
          <c:xMode val="edge"/>
          <c:yMode val="edge"/>
          <c:x val="0.3739348370927318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2.2000000000000001E-3</c:v>
                  </c:pt>
                  <c:pt idx="2">
                    <c:v>8.9999999999999998E-4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2.2000000000000001E-3</c:v>
                  </c:pt>
                  <c:pt idx="2">
                    <c:v>8.9999999999999998E-4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11522.5</c:v>
                </c:pt>
                <c:pt idx="2">
                  <c:v>11523</c:v>
                </c:pt>
                <c:pt idx="3">
                  <c:v>13739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4-4C13-BCB0-45A273354E0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8.9999999999999998E-4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8.9999999999999998E-4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11522.5</c:v>
                </c:pt>
                <c:pt idx="2">
                  <c:v>11523</c:v>
                </c:pt>
                <c:pt idx="3">
                  <c:v>13739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A4-4C13-BCB0-45A273354E0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8.9999999999999998E-4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8.9999999999999998E-4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11522.5</c:v>
                </c:pt>
                <c:pt idx="2">
                  <c:v>11523</c:v>
                </c:pt>
                <c:pt idx="3">
                  <c:v>13739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3A4-4C13-BCB0-45A273354E0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8.9999999999999998E-4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8.9999999999999998E-4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11522.5</c:v>
                </c:pt>
                <c:pt idx="2">
                  <c:v>11523</c:v>
                </c:pt>
                <c:pt idx="3">
                  <c:v>13739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-3.4075000003213063E-2</c:v>
                </c:pt>
                <c:pt idx="2">
                  <c:v>-3.2469999998284038E-2</c:v>
                </c:pt>
                <c:pt idx="3">
                  <c:v>-4.2770000189193524E-2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3A4-4C13-BCB0-45A273354E0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8.9999999999999998E-4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8.9999999999999998E-4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11522.5</c:v>
                </c:pt>
                <c:pt idx="2">
                  <c:v>11523</c:v>
                </c:pt>
                <c:pt idx="3">
                  <c:v>13739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3A4-4C13-BCB0-45A273354E0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8.9999999999999998E-4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8.9999999999999998E-4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11522.5</c:v>
                </c:pt>
                <c:pt idx="2">
                  <c:v>11523</c:v>
                </c:pt>
                <c:pt idx="3">
                  <c:v>13739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3A4-4C13-BCB0-45A273354E0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8.9999999999999998E-4</c:v>
                  </c:pt>
                  <c:pt idx="3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  <c:pt idx="2">
                    <c:v>8.9999999999999998E-4</c:v>
                  </c:pt>
                  <c:pt idx="3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11522.5</c:v>
                </c:pt>
                <c:pt idx="2">
                  <c:v>11523</c:v>
                </c:pt>
                <c:pt idx="3">
                  <c:v>13739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3A4-4C13-BCB0-45A273354E0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11522.5</c:v>
                </c:pt>
                <c:pt idx="2">
                  <c:v>11523</c:v>
                </c:pt>
                <c:pt idx="3">
                  <c:v>13739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1.6105497044402221E-2</c:v>
                </c:pt>
                <c:pt idx="1">
                  <c:v>-3.3271519328787746E-2</c:v>
                </c:pt>
                <c:pt idx="2">
                  <c:v>-3.3273661963475233E-2</c:v>
                </c:pt>
                <c:pt idx="3">
                  <c:v>-4.2769818898427632E-2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3A4-4C13-BCB0-45A273354E0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11522.5</c:v>
                </c:pt>
                <c:pt idx="2">
                  <c:v>11523</c:v>
                </c:pt>
                <c:pt idx="3">
                  <c:v>13739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3A4-4C13-BCB0-45A273354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264232"/>
        <c:axId val="1"/>
      </c:scatterChart>
      <c:valAx>
        <c:axId val="577264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7264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BB42750-6AF3-FDE6-51D0-DD407385CA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46</v>
      </c>
      <c r="F1" s="31" t="s">
        <v>43</v>
      </c>
      <c r="G1" s="32" t="s">
        <v>44</v>
      </c>
      <c r="H1" s="41"/>
      <c r="I1" s="33" t="s">
        <v>45</v>
      </c>
      <c r="J1" s="31" t="s">
        <v>43</v>
      </c>
      <c r="K1" s="34">
        <v>4.2554999999999996</v>
      </c>
      <c r="L1" s="35">
        <v>69.154600000000002</v>
      </c>
      <c r="M1" s="36"/>
      <c r="N1" s="36"/>
      <c r="O1" s="33"/>
    </row>
    <row r="2" spans="1:15" x14ac:dyDescent="0.2">
      <c r="A2" t="s">
        <v>23</v>
      </c>
      <c r="B2" t="s">
        <v>47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51523.934000000001</v>
      </c>
      <c r="D4" s="28">
        <v>0.45158999999999999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5">
        <f>C4</f>
        <v>51523.934000000001</v>
      </c>
      <c r="D7" s="29" t="s">
        <v>41</v>
      </c>
    </row>
    <row r="8" spans="1:15" x14ac:dyDescent="0.2">
      <c r="A8" t="s">
        <v>3</v>
      </c>
      <c r="C8" s="45">
        <f>D4</f>
        <v>0.45158999999999999</v>
      </c>
      <c r="D8" s="29" t="str">
        <f>D7</f>
        <v>GCVS</v>
      </c>
    </row>
    <row r="9" spans="1:15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1.6105497044402221E-2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-4.2852693749785174E-6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57728.2862401811</v>
      </c>
      <c r="E15" s="14" t="s">
        <v>34</v>
      </c>
      <c r="F15" s="37">
        <v>1</v>
      </c>
    </row>
    <row r="16" spans="1:15" x14ac:dyDescent="0.2">
      <c r="A16" s="16" t="s">
        <v>4</v>
      </c>
      <c r="B16" s="10"/>
      <c r="C16" s="17">
        <f ca="1">+C8+C12</f>
        <v>0.45158571473062503</v>
      </c>
      <c r="E16" s="14" t="s">
        <v>30</v>
      </c>
      <c r="F16" s="38">
        <f ca="1">NOW()+15018.5+$C$5/24</f>
        <v>60324.802731828699</v>
      </c>
    </row>
    <row r="17" spans="1:18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19489.5</v>
      </c>
    </row>
    <row r="18" spans="1:18" ht="14.25" thickTop="1" thickBot="1" x14ac:dyDescent="0.25">
      <c r="A18" s="16" t="s">
        <v>5</v>
      </c>
      <c r="B18" s="10"/>
      <c r="C18" s="19">
        <f ca="1">+C15</f>
        <v>57728.2862401811</v>
      </c>
      <c r="D18" s="20">
        <f ca="1">+C16</f>
        <v>0.45158571473062503</v>
      </c>
      <c r="E18" s="14" t="s">
        <v>36</v>
      </c>
      <c r="F18" s="23">
        <f ca="1">ROUND(2*(F16-$C$15)/$C$16,0)/2+F15</f>
        <v>5751</v>
      </c>
    </row>
    <row r="19" spans="1:18" ht="13.5" thickTop="1" x14ac:dyDescent="0.2">
      <c r="E19" s="14" t="s">
        <v>31</v>
      </c>
      <c r="F19" s="18">
        <f ca="1">+$C$15+$C$16*F18-15018.5-$C$5/24</f>
        <v>45307.251518930258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tr">
        <f>D7</f>
        <v>GCVS</v>
      </c>
      <c r="C21" s="8">
        <f>C$7</f>
        <v>51523.934000000001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1.6105497044402221E-2</v>
      </c>
      <c r="Q21" s="2">
        <f>+C21-15018.5</f>
        <v>36505.434000000001</v>
      </c>
    </row>
    <row r="22" spans="1:18" x14ac:dyDescent="0.2">
      <c r="A22" s="39" t="s">
        <v>42</v>
      </c>
      <c r="B22" s="40" t="s">
        <v>48</v>
      </c>
      <c r="C22" s="39">
        <v>56727.345699999998</v>
      </c>
      <c r="D22" s="39">
        <v>2.2000000000000001E-3</v>
      </c>
      <c r="E22">
        <f>+(C22-C$7)/C$8</f>
        <v>11522.424544387603</v>
      </c>
      <c r="F22">
        <f>ROUND(2*E22,0)/2</f>
        <v>11522.5</v>
      </c>
      <c r="G22">
        <f>+C22-(C$7+F22*C$8)</f>
        <v>-3.4075000003213063E-2</v>
      </c>
      <c r="K22">
        <f>+G22</f>
        <v>-3.4075000003213063E-2</v>
      </c>
      <c r="O22">
        <f ca="1">+C$11+C$12*$F22</f>
        <v>-3.3271519328787746E-2</v>
      </c>
      <c r="Q22" s="2">
        <f>+C22-15018.5</f>
        <v>41708.845699999998</v>
      </c>
    </row>
    <row r="23" spans="1:18" x14ac:dyDescent="0.2">
      <c r="A23" s="39" t="s">
        <v>42</v>
      </c>
      <c r="B23" s="40" t="s">
        <v>48</v>
      </c>
      <c r="C23" s="39">
        <v>56727.573100000001</v>
      </c>
      <c r="D23" s="39">
        <v>8.9999999999999998E-4</v>
      </c>
      <c r="E23">
        <f>+(C23-C$7)/C$8</f>
        <v>11522.928098496424</v>
      </c>
      <c r="F23">
        <f>ROUND(2*E23,0)/2</f>
        <v>11523</v>
      </c>
      <c r="G23">
        <f>+C23-(C$7+F23*C$8)</f>
        <v>-3.2469999998284038E-2</v>
      </c>
      <c r="K23">
        <f>+G23</f>
        <v>-3.2469999998284038E-2</v>
      </c>
      <c r="O23">
        <f ca="1">+C$11+C$12*$F23</f>
        <v>-3.3273661963475233E-2</v>
      </c>
      <c r="Q23" s="2">
        <f>+C23-15018.5</f>
        <v>41709.073100000001</v>
      </c>
    </row>
    <row r="24" spans="1:18" x14ac:dyDescent="0.2">
      <c r="A24" s="42" t="s">
        <v>49</v>
      </c>
      <c r="B24" s="43" t="s">
        <v>48</v>
      </c>
      <c r="C24" s="44">
        <v>57728.286239999812</v>
      </c>
      <c r="D24" s="44">
        <v>6.9999999999999999E-4</v>
      </c>
      <c r="E24">
        <f>+(C24-C$7)/C$8</f>
        <v>13738.905290196442</v>
      </c>
      <c r="F24">
        <f>ROUND(2*E24,0)/2</f>
        <v>13739</v>
      </c>
      <c r="G24">
        <f>+C24-(C$7+F24*C$8)</f>
        <v>-4.2770000189193524E-2</v>
      </c>
      <c r="K24">
        <f>+G24</f>
        <v>-4.2770000189193524E-2</v>
      </c>
      <c r="O24">
        <f ca="1">+C$11+C$12*$F24</f>
        <v>-4.2769818898427632E-2</v>
      </c>
      <c r="Q24" s="2">
        <f>+C24-15018.5</f>
        <v>42709.786239999812</v>
      </c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4:D24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2024-01-15T06:15:56Z</dcterms:modified>
</cp:coreProperties>
</file>