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7AFB1B6-D22F-4EFB-BDB8-BDAAF5920C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C8" i="1"/>
  <c r="D9" i="1"/>
  <c r="C9" i="1"/>
  <c r="E23" i="1"/>
  <c r="F23" i="1"/>
  <c r="Q24" i="1"/>
  <c r="Q25" i="1"/>
  <c r="Q22" i="1"/>
  <c r="Q23" i="1"/>
  <c r="D8" i="1"/>
  <c r="F16" i="1"/>
  <c r="C17" i="1"/>
  <c r="Q21" i="1"/>
  <c r="E22" i="1"/>
  <c r="F22" i="1"/>
  <c r="G22" i="1"/>
  <c r="E25" i="1"/>
  <c r="F25" i="1"/>
  <c r="G25" i="1"/>
  <c r="K25" i="1"/>
  <c r="G21" i="1"/>
  <c r="K21" i="1"/>
  <c r="G24" i="1"/>
  <c r="K24" i="1"/>
  <c r="G23" i="1"/>
  <c r="K23" i="1"/>
  <c r="E21" i="1"/>
  <c r="F21" i="1"/>
  <c r="K22" i="1"/>
  <c r="C11" i="1"/>
  <c r="C12" i="1"/>
  <c r="C16" i="1" l="1"/>
  <c r="D18" i="1" s="1"/>
  <c r="O21" i="1"/>
  <c r="C15" i="1"/>
  <c r="F18" i="1" s="1"/>
  <c r="O25" i="1"/>
  <c r="O22" i="1"/>
  <c r="O24" i="1"/>
  <c r="O23" i="1"/>
  <c r="F17" i="1"/>
  <c r="F19" i="1" l="1"/>
  <c r="C18" i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<sst xmlns="http://schemas.openxmlformats.org/spreadsheetml/2006/main" count="59" uniqueCount="50">
  <si>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</si>
  <si>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</si>
  <si>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</si>
  <si>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</si>
  <si>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</si>
  <si>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</si>
  <si>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</si>
  <si>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</si>
  <si>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</si>
  <si>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</si>
  <si>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</si>
  <si>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</si>
  <si>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</si>
  <si>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</si>
  <si>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</si>
  <si>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</si>
  <si>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</si>
  <si>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</si>
  <si>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</si>
  <si>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</si>
  <si>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</si>
  <si>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</si>
  <si>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</si>
  <si>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</si>
  <si>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</si>
  <si>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</si>
  <si>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</si>
  <si>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</si>
  <si>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</si>
  <si>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</si>
  <si>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</si>
  <si>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</si>
  <si>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</si>
  <si>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</si>
  <si>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</si>
  <si>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</si>
  <si>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</si>
  <si>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</si>
  <si>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</si>
  <si>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</si>
  <si>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V0356 Cam</t>
  </si>
  <si>
    <t>2013a</t>
  </si>
  <si>
    <t>G4329-1554</t>
  </si>
  <si>
    <t>EW</t>
  </si>
  <si>
    <t>V0356 Cam / GSC 4329-1554</t>
  </si>
  <si>
    <t>GCVS</t>
  </si>
  <si>
    <t>IBVS 6149</t>
  </si>
  <si>
    <t>I</t>
  </si>
  <si>
    <t>OEJV 0211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</si>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</sst>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V0356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B-46FE-A3F2-9CA61864CB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B-46FE-A3F2-9CA61864CB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0B-46FE-A3F2-9CA61864CB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-1.8031999999948312E-2</c:v>
                </c:pt>
                <c:pt idx="2">
                  <c:v>-1.3782499998342246E-2</c:v>
                </c:pt>
                <c:pt idx="3">
                  <c:v>1.1394000015570782E-2</c:v>
                </c:pt>
                <c:pt idx="4">
                  <c:v>1.3616500029456802E-2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0B-46FE-A3F2-9CA61864CB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0B-46FE-A3F2-9CA61864CB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0B-46FE-A3F2-9CA61864CB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  <c:pt idx="2">
                    <c:v>7.1000000000000004E-3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0B-46FE-A3F2-9CA61864CB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-6.3653165510296761E-2</c:v>
                </c:pt>
                <c:pt idx="1">
                  <c:v>-1.5912234235781184E-2</c:v>
                </c:pt>
                <c:pt idx="2">
                  <c:v>-1.5907995871854111E-2</c:v>
                </c:pt>
                <c:pt idx="3">
                  <c:v>1.2433943708462444E-2</c:v>
                </c:pt>
                <c:pt idx="4">
                  <c:v>1.258228644590989E-2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0B-46FE-A3F2-9CA61864CB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5632</c:v>
                </c:pt>
                <c:pt idx="2">
                  <c:v>5632.5</c:v>
                </c:pt>
                <c:pt idx="3">
                  <c:v>8976</c:v>
                </c:pt>
                <c:pt idx="4">
                  <c:v>8993.5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0B-46FE-A3F2-9CA61864C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73624"/>
        <c:axId val="1"/>
      </c:scatterChart>
      <c:valAx>
        <c:axId val="40147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7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11E9A7-2D19-3194-4EFC-51F3A0725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44</v>
      </c>
      <c r="F1" s="34" t="s">
        <v>40</v>
      </c>
      <c r="G1" s="31" t="s">
        <v>41</v>
      </c>
      <c r="H1" s="35"/>
      <c r="I1" s="36" t="s">
        <v>42</v>
      </c>
      <c r="J1" s="37" t="s">
        <v>40</v>
      </c>
      <c r="K1" s="38">
        <v>4.2910000000000004</v>
      </c>
      <c r="L1" s="39">
        <v>68.340130000000002</v>
      </c>
      <c r="M1" s="40">
        <v>54460.476900000001</v>
      </c>
      <c r="N1" s="40">
        <v>0.402501</v>
      </c>
      <c r="O1" s="41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54460.476000000002</v>
      </c>
      <c r="D4" s="28">
        <v>0.402501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f>M1</f>
        <v>54460.476900000001</v>
      </c>
      <c r="D7" s="29" t="s">
        <v>45</v>
      </c>
    </row>
    <row r="8" spans="1:15" x14ac:dyDescent="0.2">
      <c r="A8" t="s">
        <v>3</v>
      </c>
      <c r="C8" s="47">
        <f>N1</f>
        <v>0.402501</v>
      </c>
      <c r="D8" s="29" t="str">
        <f>D7</f>
        <v>GCVS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-6.3653165510296761E-2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8.4767278541398402E-6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58080.180971048081</v>
      </c>
      <c r="E15" s="14" t="s">
        <v>33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0.40250947672785414</v>
      </c>
      <c r="E16" s="14" t="s">
        <v>30</v>
      </c>
      <c r="F16" s="33">
        <f ca="1">NOW()+15018.5+$C$5/24</f>
        <v>60324.803799999994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34</v>
      </c>
      <c r="F17" s="15">
        <f ca="1">ROUND(2*(F16-$C$7)/$C$8,0)/2+F15</f>
        <v>14570.5</v>
      </c>
    </row>
    <row r="18" spans="1:21" ht="14.25" thickTop="1" thickBot="1" x14ac:dyDescent="0.25">
      <c r="A18" s="16" t="s">
        <v>5</v>
      </c>
      <c r="B18" s="10"/>
      <c r="C18" s="19">
        <f ca="1">+C15</f>
        <v>58080.180971048081</v>
      </c>
      <c r="D18" s="20">
        <f ca="1">+C16</f>
        <v>0.40250947672785414</v>
      </c>
      <c r="E18" s="14" t="s">
        <v>35</v>
      </c>
      <c r="F18" s="23">
        <f ca="1">ROUND(2*(F16-$C$15)/$C$16,0)/2+F15</f>
        <v>5577.5</v>
      </c>
    </row>
    <row r="19" spans="1:21" ht="13.5" thickTop="1" x14ac:dyDescent="0.2">
      <c r="E19" s="14" t="s">
        <v>31</v>
      </c>
      <c r="F19" s="18">
        <f ca="1">+$C$15+$C$16*F18-15018.5-$C$5/24</f>
        <v>45307.073410831021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49</v>
      </c>
    </row>
    <row r="21" spans="1:21" x14ac:dyDescent="0.2">
      <c r="A21" t="s">
        <v>45</v>
      </c>
      <c r="C21" s="8">
        <v>54460.476900000001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-6.3653165510296761E-2</v>
      </c>
      <c r="Q21" s="2">
        <f>+C21-15018.5</f>
        <v>39441.976900000001</v>
      </c>
    </row>
    <row r="22" spans="1:21" x14ac:dyDescent="0.2">
      <c r="A22" s="42" t="s">
        <v>46</v>
      </c>
      <c r="B22" s="43" t="s">
        <v>47</v>
      </c>
      <c r="C22" s="42">
        <v>56727.344499999999</v>
      </c>
      <c r="D22" s="42">
        <v>4.4000000000000003E-3</v>
      </c>
      <c r="E22">
        <f>+(C22-C$7)/C$8</f>
        <v>5631.9552001112988</v>
      </c>
      <c r="F22">
        <f>ROUND(2*E22,0)/2</f>
        <v>5632</v>
      </c>
      <c r="G22">
        <f>+C22-(C$7+F22*C$8)</f>
        <v>-1.8031999999948312E-2</v>
      </c>
      <c r="K22">
        <f>+G22</f>
        <v>-1.8031999999948312E-2</v>
      </c>
      <c r="O22">
        <f ca="1">+C$11+C$12*$F22</f>
        <v>-1.5912234235781184E-2</v>
      </c>
      <c r="Q22" s="2">
        <f>+C22-15018.5</f>
        <v>41708.844499999999</v>
      </c>
    </row>
    <row r="23" spans="1:21" x14ac:dyDescent="0.2">
      <c r="A23" s="42" t="s">
        <v>46</v>
      </c>
      <c r="B23" s="43" t="s">
        <v>47</v>
      </c>
      <c r="C23" s="42">
        <v>56727.55</v>
      </c>
      <c r="D23" s="42">
        <v>7.1000000000000004E-3</v>
      </c>
      <c r="E23">
        <f>+(C23-C$7)/C$8</f>
        <v>5632.4657578490524</v>
      </c>
      <c r="F23">
        <f>ROUND(2*E23,0)/2</f>
        <v>5632.5</v>
      </c>
      <c r="G23">
        <f>+C23-(C$7+F23*C$8)</f>
        <v>-1.3782499998342246E-2</v>
      </c>
      <c r="K23">
        <f>+G23</f>
        <v>-1.3782499998342246E-2</v>
      </c>
      <c r="O23">
        <f ca="1">+C$11+C$12*$F23</f>
        <v>-1.5907995871854111E-2</v>
      </c>
      <c r="Q23" s="2">
        <f>+C23-15018.5</f>
        <v>41709.050000000003</v>
      </c>
    </row>
    <row r="24" spans="1:21" x14ac:dyDescent="0.2">
      <c r="A24" s="44" t="s">
        <v>48</v>
      </c>
      <c r="B24" s="45" t="s">
        <v>47</v>
      </c>
      <c r="C24" s="46">
        <v>58073.337270000018</v>
      </c>
      <c r="D24" s="46">
        <v>2.9999999999999997E-4</v>
      </c>
      <c r="E24">
        <f>+(C24-C$7)/C$8</f>
        <v>8976.0283080042445</v>
      </c>
      <c r="F24">
        <f>ROUND(2*E24,0)/2</f>
        <v>8976</v>
      </c>
      <c r="G24">
        <f>+C24-(C$7+F24*C$8)</f>
        <v>1.1394000015570782E-2</v>
      </c>
      <c r="K24">
        <f>+G24</f>
        <v>1.1394000015570782E-2</v>
      </c>
      <c r="O24">
        <f ca="1">+C$11+C$12*$F24</f>
        <v>1.2433943708462444E-2</v>
      </c>
      <c r="Q24" s="2">
        <f>+C24-15018.5</f>
        <v>43054.837270000018</v>
      </c>
    </row>
    <row r="25" spans="1:21" x14ac:dyDescent="0.2">
      <c r="A25" s="44" t="s">
        <v>48</v>
      </c>
      <c r="B25" s="45" t="s">
        <v>47</v>
      </c>
      <c r="C25" s="46">
        <v>58080.383260000031</v>
      </c>
      <c r="D25" s="46">
        <v>2.9999999999999997E-4</v>
      </c>
      <c r="E25">
        <f>+(C25-C$7)/C$8</f>
        <v>8993.5338297296894</v>
      </c>
      <c r="F25">
        <f>ROUND(2*E25,0)/2</f>
        <v>8993.5</v>
      </c>
      <c r="G25">
        <f>+C25-(C$7+F25*C$8)</f>
        <v>1.3616500029456802E-2</v>
      </c>
      <c r="K25">
        <f>+G25</f>
        <v>1.3616500029456802E-2</v>
      </c>
      <c r="O25">
        <f ca="1">+C$11+C$12*$F25</f>
        <v>1.258228644590989E-2</v>
      </c>
      <c r="Q25" s="2">
        <f>+C25-15018.5</f>
        <v>43061.883260000031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2024-01-15T06:17:28Z</dcterms:modified>
</cp:coreProperties>
</file>