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498434E-36F1-42FF-B5A5-7C2B952A315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G11" i="1"/>
  <c r="F11" i="1"/>
  <c r="Q23" i="1"/>
  <c r="B23" i="1"/>
  <c r="E22" i="1"/>
  <c r="F22" i="1"/>
  <c r="G22" i="1"/>
  <c r="I22" i="1"/>
  <c r="Q22" i="1"/>
  <c r="C2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C15" i="1"/>
  <c r="E16" i="1" s="1"/>
  <c r="O23" i="1"/>
  <c r="O22" i="1"/>
  <c r="O21" i="1"/>
  <c r="C18" i="1" l="1"/>
  <c r="E17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<sst xmlns="http://schemas.openxmlformats.org/spreadsheetml/2006/main" count="53" uniqueCount="48">
  <si>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</si>
  <si>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</si>
  <si>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</si>
  <si>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</si>
  <si>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</si>
  <si>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</si>
  <si>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</si>
  <si>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</si>
  <si>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</si>
  <si>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</si>
  <si>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</si>
  <si>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</si>
  <si>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</si>
  <si>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</si>
  <si>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</si>
  <si>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</si>
  <si>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</si>
  <si>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</si>
  <si>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</si>
  <si>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</si>
  <si>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</si>
  <si>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</si>
  <si>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</si>
  <si>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</si>
  <si>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</si>
  <si>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</si>
  <si>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</si>
  <si>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</si>
  <si>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</si>
  <si>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</si>
  <si>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</si>
  <si>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</si>
  <si>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</si>
  <si>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</si>
  <si>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</si>
  <si>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</si>
  <si>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</si>
  <si>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</si>
  <si>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</si>
  <si>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</si>
  <si>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</si>
  <si>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V0374 Cam / GSC 4086-0342</t>
  </si>
  <si>
    <t>BRNO</t>
  </si>
  <si>
    <t>IBVS 6063</t>
  </si>
  <si>
    <t>I</t>
  </si>
  <si>
    <t>EA</t>
  </si>
  <si>
    <t>IBVS 6149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</si>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</sst>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8" fillId="2" borderId="0" xfId="0" applyFont="1" applyFill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V0374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5978</c:v>
                </c:pt>
                <c:pt idx="2">
                  <c:v>6492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A6-4936-90BF-9C22D1CA18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5978</c:v>
                </c:pt>
                <c:pt idx="2">
                  <c:v>6492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-0.23864000000321539</c:v>
                </c:pt>
                <c:pt idx="2">
                  <c:v>-0.26006000000052154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A6-4936-90BF-9C22D1CA18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5978</c:v>
                </c:pt>
                <c:pt idx="2">
                  <c:v>6492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A6-4936-90BF-9C22D1CA18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5978</c:v>
                </c:pt>
                <c:pt idx="2">
                  <c:v>6492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A6-4936-90BF-9C22D1CA18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5978</c:v>
                </c:pt>
                <c:pt idx="2">
                  <c:v>6492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A6-4936-90BF-9C22D1CA18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5978</c:v>
                </c:pt>
                <c:pt idx="2">
                  <c:v>6492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A6-4936-90BF-9C22D1CA18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5978</c:v>
                </c:pt>
                <c:pt idx="2">
                  <c:v>6492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A6-4936-90BF-9C22D1CA18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5978</c:v>
                </c:pt>
                <c:pt idx="2">
                  <c:v>6492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3.5437550550715402E-5</c:v>
                </c:pt>
                <c:pt idx="1">
                  <c:v>-0.23908758867670796</c:v>
                </c:pt>
                <c:pt idx="2">
                  <c:v>-0.25964784887757963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A6-4936-90BF-9C22D1CA18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5978</c:v>
                </c:pt>
                <c:pt idx="2">
                  <c:v>6492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A6-4936-90BF-9C22D1CA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400984"/>
        <c:axId val="1"/>
      </c:scatterChart>
      <c:valAx>
        <c:axId val="545400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400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4436090225563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AE3829-8DC6-DD33-F119-310CD17E5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51489.326000000001</v>
      </c>
      <c r="D7" s="30" t="s">
        <v>42</v>
      </c>
    </row>
    <row r="8" spans="1:7" x14ac:dyDescent="0.2">
      <c r="A8" t="s">
        <v>3</v>
      </c>
      <c r="C8" s="37">
        <v>0.80688000000000004</v>
      </c>
      <c r="D8" s="30" t="s">
        <v>42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3.5437550550715402E-5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-4.0000506227376827E-5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60324.807232060186</v>
      </c>
    </row>
    <row r="15" spans="1:7" x14ac:dyDescent="0.2">
      <c r="A15" s="12" t="s">
        <v>17</v>
      </c>
      <c r="B15" s="10"/>
      <c r="C15" s="13">
        <f ca="1">(C7+C11)+(C8+C12)*INT(MAX(F21:F3533))</f>
        <v>56727.331312151124</v>
      </c>
      <c r="D15" s="14" t="s">
        <v>38</v>
      </c>
      <c r="E15" s="15">
        <f ca="1">ROUND(2*(E14-$C$7)/$C$8,0)/2+E13</f>
        <v>10951</v>
      </c>
    </row>
    <row r="16" spans="1:7" x14ac:dyDescent="0.2">
      <c r="A16" s="16" t="s">
        <v>4</v>
      </c>
      <c r="B16" s="10"/>
      <c r="C16" s="17">
        <f ca="1">+C8+C12</f>
        <v>0.80683999949377272</v>
      </c>
      <c r="D16" s="14" t="s">
        <v>39</v>
      </c>
      <c r="E16" s="24">
        <f ca="1">ROUND(2*(E14-$C$15)/$C$16,0)/2+E13</f>
        <v>4459.5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45307.330123226937</v>
      </c>
    </row>
    <row r="18" spans="1:18" ht="14.25" thickTop="1" thickBot="1" x14ac:dyDescent="0.25">
      <c r="A18" s="16" t="s">
        <v>5</v>
      </c>
      <c r="B18" s="10"/>
      <c r="C18" s="19">
        <f ca="1">+C15</f>
        <v>56727.331312151124</v>
      </c>
      <c r="D18" s="20">
        <f ca="1">+C16</f>
        <v>0.80683999949377272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42</v>
      </c>
      <c r="C21" s="8">
        <f>C$7</f>
        <v>51489.326000000001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3.5437550550715402E-5</v>
      </c>
      <c r="Q21" s="2">
        <f>+C21-15018.5</f>
        <v>36470.826000000001</v>
      </c>
    </row>
    <row r="22" spans="1:18" x14ac:dyDescent="0.2">
      <c r="A22" s="31" t="s">
        <v>43</v>
      </c>
      <c r="B22" s="32" t="s">
        <v>44</v>
      </c>
      <c r="C22" s="33">
        <v>56312.616000000002</v>
      </c>
      <c r="D22" s="33">
        <v>3.0000000000000001E-3</v>
      </c>
      <c r="E22">
        <f>+(C22-C$7)/C$8</f>
        <v>5977.7042435058502</v>
      </c>
      <c r="F22" s="36">
        <f>ROUND(2*E22,0)/2+0.5</f>
        <v>5978</v>
      </c>
      <c r="G22">
        <f>+C22-(C$7+F22*C$8)</f>
        <v>-0.23864000000321539</v>
      </c>
      <c r="I22">
        <f>+G22</f>
        <v>-0.23864000000321539</v>
      </c>
      <c r="O22">
        <f ca="1">+C$11+C$12*$F22</f>
        <v>-0.23908758867670796</v>
      </c>
      <c r="Q22" s="2">
        <f>+C22-15018.5</f>
        <v>41294.116000000002</v>
      </c>
    </row>
    <row r="23" spans="1:18" x14ac:dyDescent="0.2">
      <c r="A23" s="34" t="s">
        <v>46</v>
      </c>
      <c r="B23" s="35" t="str">
        <f>IF(K23="s","II","I")</f>
        <v>I</v>
      </c>
      <c r="C23" s="34">
        <v>56727.330900000001</v>
      </c>
      <c r="D23" s="34">
        <v>5.9999999999999995E-4</v>
      </c>
      <c r="E23">
        <f>+(C23-C$7)/C$8</f>
        <v>6491.6776968074555</v>
      </c>
      <c r="F23" s="36">
        <f>ROUND(2*E23,0)/2+0.5</f>
        <v>6492</v>
      </c>
      <c r="G23">
        <f>+C23-(C$7+F23*C$8)</f>
        <v>-0.26006000000052154</v>
      </c>
      <c r="I23">
        <f>+G23</f>
        <v>-0.26006000000052154</v>
      </c>
      <c r="O23">
        <f ca="1">+C$11+C$12*$F23</f>
        <v>-0.25964784887757963</v>
      </c>
      <c r="Q23" s="2">
        <f>+C23-15018.5</f>
        <v>41708.830900000001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2024-01-15T06:22:24Z</dcterms:modified>
</cp:coreProperties>
</file>