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78A905D-0ACE-4143-87A8-2BF93C81C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F16" i="1"/>
  <c r="C17" i="1"/>
  <c r="E21" i="1" l="1"/>
  <c r="F21" i="1" s="1"/>
  <c r="G21" i="1" s="1"/>
  <c r="F17" i="1"/>
  <c r="C11" i="1"/>
  <c r="C12" i="1"/>
  <c r="O23" i="1" l="1"/>
  <c r="O22" i="1"/>
  <c r="C16" i="1"/>
  <c r="D18" i="1" s="1"/>
  <c r="C15" i="1"/>
  <c r="F18" i="1" s="1"/>
  <c r="F19" i="1" s="1"/>
  <c r="O21" i="1"/>
  <c r="I21" i="1"/>
  <c r="C18" i="1" l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<sst xmlns="http://schemas.openxmlformats.org/spreadsheetml/2006/main" count="55" uniqueCount="51">
  <si>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</si>
  <si>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</si>
  <si>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</si>
  <si>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</si>
  <si>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</si>
  <si>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</si>
  <si>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</si>
  <si>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</si>
  <si>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</si>
  <si>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</si>
  <si>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</si>
  <si>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</si>
  <si>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</si>
  <si>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</si>
  <si>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</si>
  <si>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</si>
  <si>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</si>
  <si>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</si>
  <si>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</si>
  <si>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</si>
  <si>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</si>
  <si>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</si>
  <si>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</si>
  <si>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</si>
  <si>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</si>
  <si>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</si>
  <si>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</si>
  <si>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</si>
  <si>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</si>
  <si>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</si>
  <si>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</si>
  <si>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</si>
  <si>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</si>
  <si>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</si>
  <si>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</si>
  <si>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</si>
  <si>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</si>
  <si>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</si>
  <si>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</si>
  <si>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</si>
  <si>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</si>
  <si>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V0375 Cam / GSC 4515-0641</t>
  </si>
  <si>
    <t>EW</t>
  </si>
  <si>
    <t>V0375 Cam</t>
  </si>
  <si>
    <t>G4515-0641</t>
  </si>
  <si>
    <t xml:space="preserve">EW        </t>
  </si>
  <si>
    <t>GCVS 4</t>
  </si>
  <si>
    <t>IBVS 6011</t>
  </si>
  <si>
    <t>I</t>
  </si>
  <si>
    <t>IBVS 6048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</si>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</sst>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V0375 Cam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-5.9366800007410347E-2</c:v>
                </c:pt>
                <c:pt idx="1">
                  <c:v>-3.6251300000003539E-2</c:v>
                </c:pt>
                <c:pt idx="2">
                  <c:v>3.7450800002261531E-2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-6.0020889588734125E-2</c:v>
                </c:pt>
                <c:pt idx="1">
                  <c:v>3.7771655412850019E-4</c:v>
                </c:pt>
                <c:pt idx="2">
                  <c:v>1.4758730294532757E-3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19050</xdr:rowOff>
    </xdr:from>
    <xdr:to>
      <xdr:col>17</xdr:col>
      <xdr:colOff>352425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41</v>
      </c>
      <c r="F1" s="33" t="s">
        <v>43</v>
      </c>
      <c r="G1" s="34">
        <v>2012</v>
      </c>
      <c r="H1" s="29"/>
      <c r="I1" s="35" t="s">
        <v>44</v>
      </c>
      <c r="J1" s="36" t="s">
        <v>43</v>
      </c>
      <c r="K1" s="32">
        <v>4.5535500000000004</v>
      </c>
      <c r="L1" s="37">
        <v>78.375600000000006</v>
      </c>
      <c r="M1" s="38">
        <v>56015.543700000002</v>
      </c>
      <c r="N1" s="39">
        <v>0.32174780876492559</v>
      </c>
      <c r="O1" s="40" t="s">
        <v>45</v>
      </c>
      <c r="P1" s="41">
        <v>13.6</v>
      </c>
      <c r="Q1" s="41">
        <v>14.2</v>
      </c>
    </row>
    <row r="2" spans="1:17" x14ac:dyDescent="0.2">
      <c r="A2" t="s">
        <v>23</v>
      </c>
      <c r="B2" t="s">
        <v>42</v>
      </c>
      <c r="C2" s="28"/>
      <c r="D2" s="3"/>
    </row>
    <row r="4" spans="1:17" x14ac:dyDescent="0.2">
      <c r="A4" s="5" t="s">
        <v>0</v>
      </c>
      <c r="C4">
        <v>51497.087</v>
      </c>
      <c r="D4">
        <v>0.32207999999999998</v>
      </c>
    </row>
    <row r="5" spans="1:17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7" x14ac:dyDescent="0.2">
      <c r="A6" s="5" t="s">
        <v>1</v>
      </c>
    </row>
    <row r="7" spans="1:17" x14ac:dyDescent="0.2">
      <c r="A7" t="s">
        <v>2</v>
      </c>
      <c r="C7" s="8">
        <v>58342.970500000003</v>
      </c>
      <c r="D7" s="27" t="s">
        <v>50</v>
      </c>
    </row>
    <row r="8" spans="1:17" x14ac:dyDescent="0.2">
      <c r="A8" t="s">
        <v>3</v>
      </c>
      <c r="C8" s="8">
        <v>0.32209579999999999</v>
      </c>
      <c r="D8" s="27" t="s">
        <v>50</v>
      </c>
    </row>
    <row r="9" spans="1:17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7" x14ac:dyDescent="0.2">
      <c r="A11" s="10" t="s">
        <v>15</v>
      </c>
      <c r="B11" s="10"/>
      <c r="C11" s="21">
        <f ca="1">INTERCEPT(INDIRECT($D$9):G992,INDIRECT($C$9):F992)</f>
        <v>3.3153632273751982E-2</v>
      </c>
      <c r="D11" s="3"/>
      <c r="E11" s="10"/>
    </row>
    <row r="12" spans="1:17" x14ac:dyDescent="0.2">
      <c r="A12" s="10" t="s">
        <v>16</v>
      </c>
      <c r="B12" s="10"/>
      <c r="C12" s="21">
        <f ca="1">SLOPE(INDIRECT($D$9):G992,INDIRECT($C$9):F992)</f>
        <v>4.3838581849292422E-6</v>
      </c>
      <c r="D12" s="3"/>
      <c r="E12" s="10"/>
    </row>
    <row r="13" spans="1:17" x14ac:dyDescent="0.2">
      <c r="A13" s="10" t="s">
        <v>18</v>
      </c>
      <c r="B13" s="10"/>
      <c r="C13" s="3" t="s">
        <v>13</v>
      </c>
    </row>
    <row r="14" spans="1:17" x14ac:dyDescent="0.2">
      <c r="A14" s="10"/>
      <c r="B14" s="10"/>
      <c r="C14" s="10"/>
    </row>
    <row r="15" spans="1:17" x14ac:dyDescent="0.2">
      <c r="A15" s="12" t="s">
        <v>17</v>
      </c>
      <c r="B15" s="10"/>
      <c r="C15" s="13">
        <f ca="1">(C7+C11)+(C8+C12)*INT(MAX(F21:F3533))</f>
        <v>56015.507725073032</v>
      </c>
      <c r="E15" s="14" t="s">
        <v>34</v>
      </c>
      <c r="F15" s="30">
        <v>1</v>
      </c>
    </row>
    <row r="16" spans="1:17" x14ac:dyDescent="0.2">
      <c r="A16" s="16" t="s">
        <v>4</v>
      </c>
      <c r="B16" s="10"/>
      <c r="C16" s="17">
        <f ca="1">+C8+C12</f>
        <v>0.3221001838581849</v>
      </c>
      <c r="E16" s="14" t="s">
        <v>30</v>
      </c>
      <c r="F16" s="31">
        <f ca="1">NOW()+15018.5+$C$5/24</f>
        <v>60324.807809953702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6154</v>
      </c>
    </row>
    <row r="18" spans="1:21" ht="14.25" thickTop="1" thickBot="1" x14ac:dyDescent="0.25">
      <c r="A18" s="16" t="s">
        <v>5</v>
      </c>
      <c r="B18" s="10"/>
      <c r="C18" s="19">
        <f ca="1">+C15</f>
        <v>56015.507725073032</v>
      </c>
      <c r="D18" s="20">
        <f ca="1">+C16</f>
        <v>0.3221001838581849</v>
      </c>
      <c r="E18" s="14" t="s">
        <v>36</v>
      </c>
      <c r="F18" s="23">
        <f ca="1">ROUND(2*(F16-$C$15)/$C$16,0)/2+F15</f>
        <v>13380</v>
      </c>
    </row>
    <row r="19" spans="1:21" ht="13.5" thickTop="1" x14ac:dyDescent="0.2">
      <c r="E19" s="14" t="s">
        <v>31</v>
      </c>
      <c r="F19" s="18">
        <f ca="1">+$C$15+$C$16*F18-15018.5-$C$5/24</f>
        <v>45307.104018428879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>
        <v>51497.087</v>
      </c>
      <c r="D21" t="s">
        <v>13</v>
      </c>
      <c r="E21">
        <f>+(C21-C$7)/C$8</f>
        <v>-21254.184314107802</v>
      </c>
      <c r="F21">
        <f>ROUND(2*E21,0)/2</f>
        <v>-21254</v>
      </c>
      <c r="G21">
        <f>+C21-(C$7+F21*C$8)</f>
        <v>-5.9366800007410347E-2</v>
      </c>
      <c r="I21">
        <f>+G21</f>
        <v>-5.9366800007410347E-2</v>
      </c>
      <c r="O21">
        <f ca="1">+C$11+C$12*$F21</f>
        <v>-6.0020889588734125E-2</v>
      </c>
      <c r="Q21" s="2">
        <f>+C21-15018.5</f>
        <v>36478.587</v>
      </c>
    </row>
    <row r="22" spans="1:21" x14ac:dyDescent="0.2">
      <c r="A22" t="s">
        <v>47</v>
      </c>
      <c r="B22" t="s">
        <v>48</v>
      </c>
      <c r="C22">
        <v>55934.785000000003</v>
      </c>
      <c r="D22">
        <v>1.4E-3</v>
      </c>
      <c r="E22">
        <f t="shared" ref="E22:E23" si="0">+(C22-C$7)/C$8</f>
        <v>-7476.6125481921827</v>
      </c>
      <c r="F22">
        <f t="shared" ref="F22:F23" si="1">ROUND(2*E22,0)/2</f>
        <v>-7476.5</v>
      </c>
      <c r="G22">
        <f t="shared" ref="G22:G23" si="2">+C22-(C$7+F22*C$8)</f>
        <v>-3.6251300000003539E-2</v>
      </c>
      <c r="I22">
        <f t="shared" ref="I22:I23" si="3">+G22</f>
        <v>-3.6251300000003539E-2</v>
      </c>
      <c r="O22">
        <f t="shared" ref="O22:O23" ca="1" si="4">+C$11+C$12*$F22</f>
        <v>3.7771655412850019E-4</v>
      </c>
      <c r="Q22" s="2">
        <f t="shared" ref="Q22:Q23" si="5">+C22-15018.5</f>
        <v>40916.285000000003</v>
      </c>
    </row>
    <row r="23" spans="1:21" x14ac:dyDescent="0.2">
      <c r="A23" t="s">
        <v>49</v>
      </c>
      <c r="B23" t="s">
        <v>48</v>
      </c>
      <c r="C23">
        <v>56015.543700000002</v>
      </c>
      <c r="D23">
        <v>2E-3</v>
      </c>
      <c r="E23">
        <f t="shared" si="0"/>
        <v>-7225.8837277605026</v>
      </c>
      <c r="F23">
        <f t="shared" si="1"/>
        <v>-7226</v>
      </c>
      <c r="G23">
        <f t="shared" si="2"/>
        <v>3.7450800002261531E-2</v>
      </c>
      <c r="I23">
        <f t="shared" si="3"/>
        <v>3.7450800002261531E-2</v>
      </c>
      <c r="O23">
        <f t="shared" ca="1" si="4"/>
        <v>1.4758730294532757E-3</v>
      </c>
      <c r="Q23" s="2">
        <f t="shared" si="5"/>
        <v>40997.043700000002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2024-01-15T06:23:14Z</dcterms:modified>
</cp:coreProperties>
</file>