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C6171F1-A02D-4074-8B5D-27160FA7BB7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4" i="1" l="1"/>
  <c r="F11" i="1"/>
  <c r="Q23" i="1"/>
  <c r="Q22" i="1"/>
  <c r="C7" i="1"/>
  <c r="E22" i="1"/>
  <c r="F22" i="1"/>
  <c r="C8" i="1"/>
  <c r="E14" i="1"/>
  <c r="G11" i="1"/>
  <c r="C17" i="1"/>
  <c r="Q21" i="1"/>
  <c r="G22" i="1"/>
  <c r="I22" i="1"/>
  <c r="E21" i="1"/>
  <c r="F21" i="1"/>
  <c r="G21" i="1"/>
  <c r="E24" i="1"/>
  <c r="F24" i="1"/>
  <c r="G24" i="1"/>
  <c r="J24" i="1"/>
  <c r="G23" i="1"/>
  <c r="J23" i="1"/>
  <c r="E23" i="1"/>
  <c r="F23" i="1"/>
  <c r="H21" i="1"/>
  <c r="C11" i="1"/>
  <c r="E15" i="1" l="1"/>
  <c r="C12" i="1"/>
  <c r="C16" i="1" l="1"/>
  <c r="D18" i="1" s="1"/>
  <c r="O23" i="1"/>
  <c r="O22" i="1"/>
  <c r="C15" i="1"/>
  <c r="O24" i="1"/>
  <c r="O21" i="1"/>
  <c r="C18" i="1" l="1"/>
  <c r="E16" i="1"/>
  <c r="E17" i="1" s="1"/>
</calcChain>
</file>

<file path=xl/sharedStrings.xml><?xml version="1.0" encoding="utf-8"?>
<sst xmlns="http://schemas.openxmlformats.org/spreadsheetml/2006/main" count="51" uniqueCount="49">
  <si>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</si>
  <si>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</si>
  <si>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</si>
  <si>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</si>
  <si>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</si>
  <si>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</si>
  <si>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</si>
  <si>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</si>
  <si>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</si>
  <si>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</si>
  <si>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</si>
  <si>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</si>
  <si>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</si>
  <si>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</si>
  <si>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</si>
  <si>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</si>
  <si>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</si>
  <si>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</si>
  <si>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</si>
  <si>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</si>
  <si>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</si>
  <si>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</si>
  <si>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</si>
  <si>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</si>
  <si>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</si>
  <si>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</si>
  <si>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</si>
  <si>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</si>
  <si>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</si>
  <si>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</si>
  <si>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</si>
  <si>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</si>
  <si>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</si>
  <si>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</si>
  <si>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</si>
  <si>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</si>
  <si>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</si>
  <si>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</si>
  <si>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</si>
  <si>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IBVS 5992</t>
  </si>
  <si>
    <t>II</t>
  </si>
  <si>
    <t>GCVS</t>
  </si>
  <si>
    <t>EA</t>
  </si>
  <si>
    <t>V0378 Cam / GSC 4354-0714</t>
  </si>
  <si>
    <t>OEJV 0160</t>
  </si>
  <si>
    <t>I</t>
  </si>
  <si>
    <t>OEJV</t>
  </si>
  <si>
    <t>IBVS 6118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</si>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</sst>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</font>
    <font>
      <sz val="10"/>
      <color indexed="12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V0378 Cam - O-C Diagr.</a:t>
            </a:r>
          </a:p>
        </c:rich>
      </c:tx>
      <c:layout>
        <c:manualLayout>
          <c:xMode val="edge"/>
          <c:yMode val="edge"/>
          <c:x val="0.3639097744360902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707.5</c:v>
                </c:pt>
                <c:pt idx="2">
                  <c:v>810</c:v>
                </c:pt>
                <c:pt idx="3">
                  <c:v>882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10-48CA-9D44-400D4BCF7C8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707.5</c:v>
                </c:pt>
                <c:pt idx="2">
                  <c:v>810</c:v>
                </c:pt>
                <c:pt idx="3">
                  <c:v>882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4.4150000001536682E-2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10-48CA-9D44-400D4BCF7C8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707.5</c:v>
                </c:pt>
                <c:pt idx="2">
                  <c:v>810</c:v>
                </c:pt>
                <c:pt idx="3">
                  <c:v>882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4.9339999997755513E-2</c:v>
                </c:pt>
                <c:pt idx="3">
                  <c:v>5.5599999999685679E-2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10-48CA-9D44-400D4BCF7C8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707.5</c:v>
                </c:pt>
                <c:pt idx="2">
                  <c:v>810</c:v>
                </c:pt>
                <c:pt idx="3">
                  <c:v>882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10-48CA-9D44-400D4BCF7C8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707.5</c:v>
                </c:pt>
                <c:pt idx="2">
                  <c:v>810</c:v>
                </c:pt>
                <c:pt idx="3">
                  <c:v>882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10-48CA-9D44-400D4BCF7C8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707.5</c:v>
                </c:pt>
                <c:pt idx="2">
                  <c:v>810</c:v>
                </c:pt>
                <c:pt idx="3">
                  <c:v>882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10-48CA-9D44-400D4BCF7C8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707.5</c:v>
                </c:pt>
                <c:pt idx="2">
                  <c:v>810</c:v>
                </c:pt>
                <c:pt idx="3">
                  <c:v>882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C10-48CA-9D44-400D4BCF7C8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707.5</c:v>
                </c:pt>
                <c:pt idx="2">
                  <c:v>810</c:v>
                </c:pt>
                <c:pt idx="3">
                  <c:v>882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-4.5968198474487243E-5</c:v>
                </c:pt>
                <c:pt idx="1">
                  <c:v>4.3967895106780626E-2</c:v>
                </c:pt>
                <c:pt idx="2">
                  <c:v>5.0344461875386493E-2</c:v>
                </c:pt>
                <c:pt idx="3">
                  <c:v>5.4823611215285249E-2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C10-48CA-9D44-400D4BCF7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780088"/>
        <c:axId val="1"/>
      </c:scatterChart>
      <c:valAx>
        <c:axId val="94780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780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57894736842105"/>
          <c:y val="0.92375366568914952"/>
          <c:w val="0.6812030075187969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83A7E49-520D-67A4-47A9-99B609BB5F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24</v>
      </c>
      <c r="B2" t="s">
        <v>42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51633.64</v>
      </c>
      <c r="D4" s="9">
        <v>5.5576999999999996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51633.64</v>
      </c>
    </row>
    <row r="8" spans="1:7" x14ac:dyDescent="0.2">
      <c r="A8" t="s">
        <v>3</v>
      </c>
      <c r="C8">
        <f>+D4</f>
        <v>5.5576999999999996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-4.5968198474487243E-5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6.2210407498593804E-5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36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60324.808198032406</v>
      </c>
    </row>
    <row r="15" spans="1:7" x14ac:dyDescent="0.2">
      <c r="A15" s="14" t="s">
        <v>18</v>
      </c>
      <c r="B15" s="12"/>
      <c r="C15" s="15">
        <f ca="1">(C7+C11)+(C8+C12)*INT(MAX(F21:F3533))</f>
        <v>56535.586223611215</v>
      </c>
      <c r="D15" s="16" t="s">
        <v>37</v>
      </c>
      <c r="E15" s="17">
        <f ca="1">ROUND(2*(E14-$C$7)/$C$8,0)/2+E13</f>
        <v>1565</v>
      </c>
    </row>
    <row r="16" spans="1:7" x14ac:dyDescent="0.2">
      <c r="A16" s="18" t="s">
        <v>4</v>
      </c>
      <c r="B16" s="12"/>
      <c r="C16" s="19">
        <f ca="1">+C8+C12</f>
        <v>5.557762210407498</v>
      </c>
      <c r="D16" s="16" t="s">
        <v>38</v>
      </c>
      <c r="E16" s="26">
        <f ca="1">ROUND(2*(E14-$C$15)/$C$16,0)/2+E13</f>
        <v>683</v>
      </c>
    </row>
    <row r="17" spans="1:17" ht="13.5" thickBot="1" x14ac:dyDescent="0.25">
      <c r="A17" s="16" t="s">
        <v>29</v>
      </c>
      <c r="B17" s="12"/>
      <c r="C17" s="12">
        <f>COUNT(C21:C2191)</f>
        <v>4</v>
      </c>
      <c r="D17" s="16" t="s">
        <v>33</v>
      </c>
      <c r="E17" s="20">
        <f ca="1">+$C$15+$C$16*E16-15018.5-$C$9/24</f>
        <v>45313.433646652869</v>
      </c>
    </row>
    <row r="18" spans="1:17" ht="14.25" thickTop="1" thickBot="1" x14ac:dyDescent="0.25">
      <c r="A18" s="18" t="s">
        <v>5</v>
      </c>
      <c r="B18" s="12"/>
      <c r="C18" s="21">
        <f ca="1">+C15</f>
        <v>56535.586223611215</v>
      </c>
      <c r="D18" s="22">
        <f ca="1">+C16</f>
        <v>5.557762210407498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46</v>
      </c>
      <c r="K20" s="7" t="s">
        <v>48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51633.64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-4.5968198474487243E-5</v>
      </c>
      <c r="Q21" s="2">
        <f>+C21-15018.5</f>
        <v>36615.14</v>
      </c>
    </row>
    <row r="22" spans="1:17" x14ac:dyDescent="0.2">
      <c r="A22" s="29" t="s">
        <v>39</v>
      </c>
      <c r="B22" s="30" t="s">
        <v>40</v>
      </c>
      <c r="C22" s="29">
        <v>55565.7569</v>
      </c>
      <c r="D22" s="29">
        <v>5.9999999999999995E-4</v>
      </c>
      <c r="E22">
        <f>+(C22-C$7)/C$8</f>
        <v>707.50794393364185</v>
      </c>
      <c r="F22">
        <f>ROUND(2*E22,0)/2</f>
        <v>707.5</v>
      </c>
      <c r="G22">
        <f>+C22-(C$7+F22*C$8)</f>
        <v>4.4150000001536682E-2</v>
      </c>
      <c r="I22">
        <f>+G22</f>
        <v>4.4150000001536682E-2</v>
      </c>
      <c r="O22">
        <f ca="1">+C$11+C$12*$F22</f>
        <v>4.3967895106780626E-2</v>
      </c>
      <c r="Q22" s="2">
        <f>+C22-15018.5</f>
        <v>40547.2569</v>
      </c>
    </row>
    <row r="23" spans="1:17" x14ac:dyDescent="0.2">
      <c r="A23" s="31" t="s">
        <v>44</v>
      </c>
      <c r="B23" s="32" t="s">
        <v>45</v>
      </c>
      <c r="C23" s="33">
        <v>56135.426339999998</v>
      </c>
      <c r="D23" s="33">
        <v>2.0000000000000001E-4</v>
      </c>
      <c r="E23">
        <f>+(C23-C$7)/C$8</f>
        <v>810.00887777317939</v>
      </c>
      <c r="F23">
        <f>ROUND(2*E23,0)/2</f>
        <v>810</v>
      </c>
      <c r="G23">
        <f>+C23-(C$7+F23*C$8)</f>
        <v>4.9339999997755513E-2</v>
      </c>
      <c r="J23">
        <f>+G23</f>
        <v>4.9339999997755513E-2</v>
      </c>
      <c r="O23">
        <f ca="1">+C$11+C$12*$F23</f>
        <v>5.0344461875386493E-2</v>
      </c>
      <c r="Q23" s="2">
        <f>+C23-15018.5</f>
        <v>41116.926339999998</v>
      </c>
    </row>
    <row r="24" spans="1:17" x14ac:dyDescent="0.2">
      <c r="A24" s="34" t="s">
        <v>47</v>
      </c>
      <c r="B24" s="35" t="s">
        <v>45</v>
      </c>
      <c r="C24" s="36">
        <v>56535.587</v>
      </c>
      <c r="D24" s="37">
        <v>4.0000000000000002E-4</v>
      </c>
      <c r="E24">
        <f>+(C24-C$7)/C$8</f>
        <v>882.01000413840268</v>
      </c>
      <c r="F24">
        <f>ROUND(2*E24,0)/2</f>
        <v>882</v>
      </c>
      <c r="G24">
        <f>+C24-(C$7+F24*C$8)</f>
        <v>5.5599999999685679E-2</v>
      </c>
      <c r="J24">
        <f>+G24</f>
        <v>5.5599999999685679E-2</v>
      </c>
      <c r="O24">
        <f ca="1">+C$11+C$12*$F24</f>
        <v>5.4823611215285249E-2</v>
      </c>
      <c r="Q24" s="2">
        <f>+C24-15018.5</f>
        <v>41517.087</v>
      </c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2024-01-15T06:23:48Z</dcterms:modified>
</cp:coreProperties>
</file>