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78FC3F50-7C4A-4B80-BECF-AF3E21B6D70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9" i="1" l="1"/>
  <c r="F29" i="1"/>
  <c r="G29" i="1"/>
  <c r="K29" i="1"/>
  <c r="E30" i="1"/>
  <c r="F30" i="1"/>
  <c r="G30" i="1"/>
  <c r="K30" i="1"/>
  <c r="Q29" i="1"/>
  <c r="Q30" i="1"/>
  <c r="E28" i="1"/>
  <c r="F28" i="1"/>
  <c r="G28" i="1"/>
  <c r="K28" i="1"/>
  <c r="Q28" i="1"/>
  <c r="E26" i="1"/>
  <c r="F26" i="1"/>
  <c r="G26" i="1"/>
  <c r="K26" i="1"/>
  <c r="D9" i="1"/>
  <c r="C9" i="1"/>
  <c r="E21" i="1"/>
  <c r="F21" i="1"/>
  <c r="G21" i="1"/>
  <c r="I21" i="1"/>
  <c r="E24" i="1"/>
  <c r="F24" i="1"/>
  <c r="G24" i="1"/>
  <c r="K24" i="1"/>
  <c r="E25" i="1"/>
  <c r="F25" i="1"/>
  <c r="G25" i="1"/>
  <c r="K25" i="1"/>
  <c r="E27" i="1"/>
  <c r="F27" i="1"/>
  <c r="G27" i="1"/>
  <c r="K27" i="1"/>
  <c r="E22" i="1"/>
  <c r="F22" i="1"/>
  <c r="U22" i="1"/>
  <c r="E23" i="1"/>
  <c r="F23" i="1"/>
  <c r="U23" i="1"/>
  <c r="Q26" i="1"/>
  <c r="Q27" i="1"/>
  <c r="Q22" i="1"/>
  <c r="Q23" i="1"/>
  <c r="Q24" i="1"/>
  <c r="Q25" i="1"/>
  <c r="F16" i="1"/>
  <c r="F17" i="1" s="1"/>
  <c r="C17" i="1"/>
  <c r="Q21" i="1"/>
  <c r="C11" i="1"/>
  <c r="C12" i="1"/>
  <c r="C16" i="1" l="1"/>
  <c r="D18" i="1" s="1"/>
  <c r="O28" i="1"/>
  <c r="O26" i="1"/>
  <c r="O27" i="1"/>
  <c r="O21" i="1"/>
  <c r="O25" i="1"/>
  <c r="C15" i="1"/>
  <c r="O23" i="1"/>
  <c r="O22" i="1"/>
  <c r="O24" i="1"/>
  <c r="O29" i="1"/>
  <c r="O30" i="1"/>
  <c r="C18" i="1" l="1"/>
  <c r="F18" i="1"/>
  <c r="F19" i="1" s="1"/>
</calcChain>
</file>

<file path=xl/sharedStrings.xml><?xml version="1.0" encoding="utf-8"?>
<sst xmlns="http://schemas.openxmlformats.org/spreadsheetml/2006/main" count="67" uniqueCount="54">
  <si>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</si>
  <si>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</si>
  <si>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</si>
  <si>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</si>
  <si>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</si>
  <si>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</si>
  <si>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</si>
  <si>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</si>
  <si>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</si>
  <si>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</si>
  <si>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</si>
  <si>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</si>
  <si>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</si>
  <si>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</si>
  <si>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</si>
  <si>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</si>
  <si>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</si>
  <si>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</si>
  <si>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</si>
  <si>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</si>
  <si>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</si>
  <si>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</si>
  <si>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</si>
  <si>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</si>
  <si>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</si>
  <si>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</si>
  <si>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</si>
  <si>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</si>
  <si>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</si>
  <si>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</si>
  <si>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</si>
  <si>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</si>
  <si>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</si>
  <si>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</si>
  <si>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</si>
  <si>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</si>
  <si>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</si>
  <si>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</si>
  <si>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V0383 Cam / GSC 4511-0244</t>
  </si>
  <si>
    <t>BRNO</t>
  </si>
  <si>
    <t>OEJV 0160</t>
  </si>
  <si>
    <t>I</t>
  </si>
  <si>
    <t>EW</t>
  </si>
  <si>
    <t>IBVS 6092</t>
  </si>
  <si>
    <t>pg</t>
  </si>
  <si>
    <t>vis</t>
  </si>
  <si>
    <t>PE</t>
  </si>
  <si>
    <t>CCD</t>
  </si>
  <si>
    <t>IBVS 6195</t>
  </si>
  <si>
    <t>OEJV 0179</t>
  </si>
  <si>
    <t>OEJV 0211</t>
  </si>
  <si>
    <t>VSB 069</t>
  </si>
  <si>
    <t>V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</si>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</sst>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</font>
    <font>
      <b/>
      <sz val="10"/>
      <color indexed="8"/>
      <name val="Arial"/>
      <family val="2"/>
    </font>
    <font>
      <sz val="10"/>
      <color indexed="14"/>
      <name val="Arial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8">
    <xf numFmtId="0" fontId="0" fillId="0" borderId="0">
      <alignment vertical="top"/>
    </xf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9" borderId="0" applyNumberFormat="0" applyBorder="0" applyAlignment="0" applyProtection="0"/>
    <xf numFmtId="0" fontId="21" fillId="3" borderId="0" applyNumberFormat="0" applyBorder="0" applyAlignment="0" applyProtection="0"/>
    <xf numFmtId="0" fontId="22" fillId="20" borderId="1" applyNumberFormat="0" applyAlignment="0" applyProtection="0"/>
    <xf numFmtId="0" fontId="23" fillId="21" borderId="2" applyNumberFormat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4" fillId="0" borderId="0"/>
    <xf numFmtId="0" fontId="24" fillId="0" borderId="0"/>
    <xf numFmtId="0" fontId="24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6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49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7" fillId="0" borderId="0" xfId="0" applyFont="1" applyAlignment="1"/>
    <xf numFmtId="0" fontId="7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11" fillId="0" borderId="0" xfId="0" applyFont="1" applyAlignment="1">
      <alignment horizontal="left"/>
    </xf>
    <xf numFmtId="0" fontId="0" fillId="0" borderId="5" xfId="0" applyBorder="1">
      <alignment vertical="top"/>
    </xf>
    <xf numFmtId="0" fontId="16" fillId="0" borderId="0" xfId="0" applyFont="1">
      <alignment vertical="top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7" fillId="0" borderId="0" xfId="0" applyFont="1" applyAlignment="1">
      <alignment vertical="top"/>
    </xf>
    <xf numFmtId="0" fontId="18" fillId="0" borderId="0" xfId="0" applyFont="1" applyAlignment="1"/>
    <xf numFmtId="0" fontId="5" fillId="0" borderId="0" xfId="42" applyFont="1"/>
    <xf numFmtId="0" fontId="5" fillId="0" borderId="0" xfId="42" applyFont="1" applyAlignment="1">
      <alignment horizontal="center"/>
    </xf>
    <xf numFmtId="0" fontId="5" fillId="0" borderId="0" xfId="42" applyFont="1" applyAlignment="1">
      <alignment horizontal="left"/>
    </xf>
    <xf numFmtId="0" fontId="34" fillId="0" borderId="0" xfId="41" applyFont="1"/>
    <xf numFmtId="0" fontId="34" fillId="0" borderId="0" xfId="41" applyFont="1" applyAlignment="1">
      <alignment horizontal="center"/>
    </xf>
    <xf numFmtId="0" fontId="34" fillId="0" borderId="0" xfId="41" applyFont="1" applyAlignment="1">
      <alignment horizontal="left"/>
    </xf>
    <xf numFmtId="0" fontId="5" fillId="0" borderId="0" xfId="41" applyFont="1" applyFill="1"/>
    <xf numFmtId="0" fontId="5" fillId="0" borderId="0" xfId="41" applyFont="1" applyFill="1" applyAlignment="1">
      <alignment horizontal="center"/>
    </xf>
    <xf numFmtId="0" fontId="5" fillId="0" borderId="0" xfId="41" applyFont="1" applyFill="1" applyAlignment="1">
      <alignment horizontal="left"/>
    </xf>
    <xf numFmtId="0" fontId="0" fillId="24" borderId="0" xfId="0" applyFill="1" applyAlignment="1"/>
    <xf numFmtId="0" fontId="0" fillId="25" borderId="0" xfId="0" applyFill="1" applyAlignment="1"/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V0383 Cam - O-C Diagr.</a:t>
            </a:r>
          </a:p>
        </c:rich>
      </c:tx>
      <c:layout>
        <c:manualLayout>
          <c:xMode val="edge"/>
          <c:yMode val="edge"/>
          <c:x val="0.34983550323536289"/>
          <c:y val="3.459119496855345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96391708552028"/>
          <c:y val="0.15094385976765112"/>
          <c:w val="0.81188249645874666"/>
          <c:h val="0.6194987577964014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11427.5</c:v>
                </c:pt>
                <c:pt idx="2">
                  <c:v>11428</c:v>
                </c:pt>
                <c:pt idx="3">
                  <c:v>11785.5</c:v>
                </c:pt>
                <c:pt idx="4">
                  <c:v>13525</c:v>
                </c:pt>
                <c:pt idx="5">
                  <c:v>15265.5</c:v>
                </c:pt>
                <c:pt idx="6">
                  <c:v>16165.5</c:v>
                </c:pt>
                <c:pt idx="7">
                  <c:v>16686</c:v>
                </c:pt>
                <c:pt idx="8">
                  <c:v>20375.5</c:v>
                </c:pt>
                <c:pt idx="9">
                  <c:v>20375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16C-406B-837F-E5F160D730F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11427.5</c:v>
                </c:pt>
                <c:pt idx="2">
                  <c:v>11428</c:v>
                </c:pt>
                <c:pt idx="3">
                  <c:v>11785.5</c:v>
                </c:pt>
                <c:pt idx="4">
                  <c:v>13525</c:v>
                </c:pt>
                <c:pt idx="5">
                  <c:v>15265.5</c:v>
                </c:pt>
                <c:pt idx="6">
                  <c:v>16165.5</c:v>
                </c:pt>
                <c:pt idx="7">
                  <c:v>16686</c:v>
                </c:pt>
                <c:pt idx="8">
                  <c:v>20375.5</c:v>
                </c:pt>
                <c:pt idx="9">
                  <c:v>20375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16C-406B-837F-E5F160D730F1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11427.5</c:v>
                </c:pt>
                <c:pt idx="2">
                  <c:v>11428</c:v>
                </c:pt>
                <c:pt idx="3">
                  <c:v>11785.5</c:v>
                </c:pt>
                <c:pt idx="4">
                  <c:v>13525</c:v>
                </c:pt>
                <c:pt idx="5">
                  <c:v>15265.5</c:v>
                </c:pt>
                <c:pt idx="6">
                  <c:v>16165.5</c:v>
                </c:pt>
                <c:pt idx="7">
                  <c:v>16686</c:v>
                </c:pt>
                <c:pt idx="8">
                  <c:v>20375.5</c:v>
                </c:pt>
                <c:pt idx="9">
                  <c:v>20375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816C-406B-837F-E5F160D730F1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11427.5</c:v>
                </c:pt>
                <c:pt idx="2">
                  <c:v>11428</c:v>
                </c:pt>
                <c:pt idx="3">
                  <c:v>11785.5</c:v>
                </c:pt>
                <c:pt idx="4">
                  <c:v>13525</c:v>
                </c:pt>
                <c:pt idx="5">
                  <c:v>15265.5</c:v>
                </c:pt>
                <c:pt idx="6">
                  <c:v>16165.5</c:v>
                </c:pt>
                <c:pt idx="7">
                  <c:v>16686</c:v>
                </c:pt>
                <c:pt idx="8">
                  <c:v>20375.5</c:v>
                </c:pt>
                <c:pt idx="9">
                  <c:v>20375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3">
                  <c:v>0.18607500000507571</c:v>
                </c:pt>
                <c:pt idx="4">
                  <c:v>0.21424999999726424</c:v>
                </c:pt>
                <c:pt idx="5">
                  <c:v>0.23982499999692664</c:v>
                </c:pt>
                <c:pt idx="6">
                  <c:v>0.2554149999996298</c:v>
                </c:pt>
                <c:pt idx="7">
                  <c:v>0.26368999981787056</c:v>
                </c:pt>
                <c:pt idx="8">
                  <c:v>0.32011500000226079</c:v>
                </c:pt>
                <c:pt idx="9">
                  <c:v>0.32294999999430729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816C-406B-837F-E5F160D730F1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11427.5</c:v>
                </c:pt>
                <c:pt idx="2">
                  <c:v>11428</c:v>
                </c:pt>
                <c:pt idx="3">
                  <c:v>11785.5</c:v>
                </c:pt>
                <c:pt idx="4">
                  <c:v>13525</c:v>
                </c:pt>
                <c:pt idx="5">
                  <c:v>15265.5</c:v>
                </c:pt>
                <c:pt idx="6">
                  <c:v>16165.5</c:v>
                </c:pt>
                <c:pt idx="7">
                  <c:v>16686</c:v>
                </c:pt>
                <c:pt idx="8">
                  <c:v>20375.5</c:v>
                </c:pt>
                <c:pt idx="9">
                  <c:v>20375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816C-406B-837F-E5F160D730F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11427.5</c:v>
                </c:pt>
                <c:pt idx="2">
                  <c:v>11428</c:v>
                </c:pt>
                <c:pt idx="3">
                  <c:v>11785.5</c:v>
                </c:pt>
                <c:pt idx="4">
                  <c:v>13525</c:v>
                </c:pt>
                <c:pt idx="5">
                  <c:v>15265.5</c:v>
                </c:pt>
                <c:pt idx="6">
                  <c:v>16165.5</c:v>
                </c:pt>
                <c:pt idx="7">
                  <c:v>16686</c:v>
                </c:pt>
                <c:pt idx="8">
                  <c:v>20375.5</c:v>
                </c:pt>
                <c:pt idx="9">
                  <c:v>20375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816C-406B-837F-E5F160D730F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2.9999999999999997E-4</c:v>
                  </c:pt>
                  <c:pt idx="2">
                    <c:v>5.0000000000000001E-4</c:v>
                  </c:pt>
                  <c:pt idx="3">
                    <c:v>4.0000000000000002E-4</c:v>
                  </c:pt>
                  <c:pt idx="4">
                    <c:v>2.0000000000000001E-4</c:v>
                  </c:pt>
                  <c:pt idx="5">
                    <c:v>5.9999999999999995E-4</c:v>
                  </c:pt>
                  <c:pt idx="6">
                    <c:v>2.9999999999999997E-4</c:v>
                  </c:pt>
                  <c:pt idx="7">
                    <c:v>5.0000000000000001E-4</c:v>
                  </c:pt>
                  <c:pt idx="8">
                    <c:v>0</c:v>
                  </c:pt>
                  <c:pt idx="9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11427.5</c:v>
                </c:pt>
                <c:pt idx="2">
                  <c:v>11428</c:v>
                </c:pt>
                <c:pt idx="3">
                  <c:v>11785.5</c:v>
                </c:pt>
                <c:pt idx="4">
                  <c:v>13525</c:v>
                </c:pt>
                <c:pt idx="5">
                  <c:v>15265.5</c:v>
                </c:pt>
                <c:pt idx="6">
                  <c:v>16165.5</c:v>
                </c:pt>
                <c:pt idx="7">
                  <c:v>16686</c:v>
                </c:pt>
                <c:pt idx="8">
                  <c:v>20375.5</c:v>
                </c:pt>
                <c:pt idx="9">
                  <c:v>20375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816C-406B-837F-E5F160D730F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11427.5</c:v>
                </c:pt>
                <c:pt idx="2">
                  <c:v>11428</c:v>
                </c:pt>
                <c:pt idx="3">
                  <c:v>11785.5</c:v>
                </c:pt>
                <c:pt idx="4">
                  <c:v>13525</c:v>
                </c:pt>
                <c:pt idx="5">
                  <c:v>15265.5</c:v>
                </c:pt>
                <c:pt idx="6">
                  <c:v>16165.5</c:v>
                </c:pt>
                <c:pt idx="7">
                  <c:v>16686</c:v>
                </c:pt>
                <c:pt idx="8">
                  <c:v>20375.5</c:v>
                </c:pt>
                <c:pt idx="9">
                  <c:v>20375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8.582382072475081E-5</c:v>
                </c:pt>
                <c:pt idx="1">
                  <c:v>0.18040222263815217</c:v>
                </c:pt>
                <c:pt idx="2">
                  <c:v>0.18041011222024878</c:v>
                </c:pt>
                <c:pt idx="3">
                  <c:v>0.18605116341930633</c:v>
                </c:pt>
                <c:pt idx="4">
                  <c:v>0.21349901953332207</c:v>
                </c:pt>
                <c:pt idx="5">
                  <c:v>0.24096265481153101</c:v>
                </c:pt>
                <c:pt idx="6">
                  <c:v>0.25516390258538219</c:v>
                </c:pt>
                <c:pt idx="7">
                  <c:v>0.26337695754792617</c:v>
                </c:pt>
                <c:pt idx="8">
                  <c:v>0.32159418383861954</c:v>
                </c:pt>
                <c:pt idx="9">
                  <c:v>0.32158629425652296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816C-406B-837F-E5F160D730F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69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11427.5</c:v>
                </c:pt>
                <c:pt idx="2">
                  <c:v>11428</c:v>
                </c:pt>
                <c:pt idx="3">
                  <c:v>11785.5</c:v>
                </c:pt>
                <c:pt idx="4">
                  <c:v>13525</c:v>
                </c:pt>
                <c:pt idx="5">
                  <c:v>15265.5</c:v>
                </c:pt>
                <c:pt idx="6">
                  <c:v>16165.5</c:v>
                </c:pt>
                <c:pt idx="7">
                  <c:v>16686</c:v>
                </c:pt>
                <c:pt idx="8">
                  <c:v>20375.5</c:v>
                </c:pt>
                <c:pt idx="9">
                  <c:v>20375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  <c:pt idx="1">
                  <c:v>0.22214499999972759</c:v>
                </c:pt>
                <c:pt idx="2">
                  <c:v>0.22127000000182306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816C-406B-837F-E5F160D730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810992"/>
        <c:axId val="1"/>
      </c:scatterChart>
      <c:valAx>
        <c:axId val="6508109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45301144287659"/>
              <c:y val="0.8333359745126198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155115511551157E-2"/>
              <c:y val="0.364780864656068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8109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65680032570186"/>
          <c:y val="0.9182419650373892"/>
          <c:w val="0.78382959555798104"/>
          <c:h val="6.289341190841712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57150</xdr:colOff>
      <xdr:row>0</xdr:row>
      <xdr:rowOff>0</xdr:rowOff>
    </xdr:from>
    <xdr:to>
      <xdr:col>16</xdr:col>
      <xdr:colOff>238125</xdr:colOff>
      <xdr:row>17</xdr:row>
      <xdr:rowOff>123825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5F8B40F6-408C-8672-D4C0-5BCBFB4A73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6940"/>
  <sheetViews>
    <sheetView tabSelected="1" workbookViewId="0">
      <pane xSplit="14" ySplit="21" topLeftCell="O22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38</v>
      </c>
    </row>
    <row r="2" spans="1:6" x14ac:dyDescent="0.2">
      <c r="A2" t="s">
        <v>23</v>
      </c>
      <c r="B2" s="30" t="s">
        <v>42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47">
        <v>51526.953000000001</v>
      </c>
      <c r="D7" s="29" t="s">
        <v>39</v>
      </c>
    </row>
    <row r="8" spans="1:6" x14ac:dyDescent="0.2">
      <c r="A8" t="s">
        <v>3</v>
      </c>
      <c r="C8" s="48">
        <v>0.37726999999999999</v>
      </c>
      <c r="D8" s="29" t="s">
        <v>39</v>
      </c>
    </row>
    <row r="9" spans="1: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8.582382072475081E-5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1.5779164193168009E-5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59214.150836294255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0.37728577916419315</v>
      </c>
      <c r="E16" s="14" t="s">
        <v>30</v>
      </c>
      <c r="F16" s="15">
        <f ca="1">NOW()+15018.5+$C$5/24</f>
        <v>60324.810254629629</v>
      </c>
    </row>
    <row r="17" spans="1:21" ht="13.5" thickBot="1" x14ac:dyDescent="0.25">
      <c r="A17" s="14" t="s">
        <v>27</v>
      </c>
      <c r="B17" s="10"/>
      <c r="C17" s="10">
        <f>COUNT(C21:C2191)</f>
        <v>10</v>
      </c>
      <c r="E17" s="14" t="s">
        <v>35</v>
      </c>
      <c r="F17" s="15">
        <f ca="1">ROUND(2*(F16-$C$7)/$C$8,0)/2+F15</f>
        <v>23321</v>
      </c>
    </row>
    <row r="18" spans="1:21" ht="14.25" thickTop="1" thickBot="1" x14ac:dyDescent="0.25">
      <c r="A18" s="16" t="s">
        <v>5</v>
      </c>
      <c r="B18" s="10"/>
      <c r="C18" s="19">
        <f ca="1">+C15</f>
        <v>59214.150836294255</v>
      </c>
      <c r="D18" s="20">
        <f ca="1">+C16</f>
        <v>0.37728577916419315</v>
      </c>
      <c r="E18" s="14" t="s">
        <v>36</v>
      </c>
      <c r="F18" s="23">
        <f ca="1">ROUND(2*(F16-$C$15)/$C$16,0)/2+F15</f>
        <v>2945</v>
      </c>
    </row>
    <row r="19" spans="1:21" ht="13.5" thickTop="1" x14ac:dyDescent="0.2">
      <c r="E19" s="14" t="s">
        <v>31</v>
      </c>
      <c r="F19" s="18">
        <f ca="1">+$C$15+$C$16*F18-15018.5-$C$5/24</f>
        <v>45307.153289266142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44</v>
      </c>
      <c r="I20" s="7" t="s">
        <v>45</v>
      </c>
      <c r="J20" s="7" t="s">
        <v>46</v>
      </c>
      <c r="K20" s="7" t="s">
        <v>47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29" t="s">
        <v>39</v>
      </c>
      <c r="C21" s="8">
        <v>51526.953000000001</v>
      </c>
      <c r="D21" s="8" t="s">
        <v>13</v>
      </c>
      <c r="E21">
        <f t="shared" ref="E21:E27" si="0"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t="shared" ref="O21:O27" ca="1" si="1">+C$11+C$12*$F21</f>
        <v>8.582382072475081E-5</v>
      </c>
      <c r="Q21" s="2">
        <f t="shared" ref="Q21:Q27" si="2">+C21-15018.5</f>
        <v>36508.453000000001</v>
      </c>
    </row>
    <row r="22" spans="1:21" x14ac:dyDescent="0.2">
      <c r="A22" s="31" t="s">
        <v>40</v>
      </c>
      <c r="B22" s="32" t="s">
        <v>41</v>
      </c>
      <c r="C22" s="33">
        <v>55838.428070000002</v>
      </c>
      <c r="D22" s="33">
        <v>2.9999999999999997E-4</v>
      </c>
      <c r="E22">
        <f t="shared" si="0"/>
        <v>11428.088822328837</v>
      </c>
      <c r="F22" s="46">
        <f t="shared" ref="F22:F28" si="3">ROUND(2*E22,0)/2-0.5</f>
        <v>11427.5</v>
      </c>
      <c r="O22">
        <f t="shared" ca="1" si="1"/>
        <v>0.18040222263815217</v>
      </c>
      <c r="Q22" s="2">
        <f t="shared" si="2"/>
        <v>40819.928070000002</v>
      </c>
      <c r="U22" s="35">
        <f>+C22-(C$7+F22*C$8)</f>
        <v>0.22214499999972759</v>
      </c>
    </row>
    <row r="23" spans="1:21" x14ac:dyDescent="0.2">
      <c r="A23" s="31" t="s">
        <v>40</v>
      </c>
      <c r="B23" s="32" t="s">
        <v>41</v>
      </c>
      <c r="C23" s="33">
        <v>55838.615830000002</v>
      </c>
      <c r="D23" s="33">
        <v>5.0000000000000001E-4</v>
      </c>
      <c r="E23">
        <f t="shared" si="0"/>
        <v>11428.586503034965</v>
      </c>
      <c r="F23" s="46">
        <f t="shared" si="3"/>
        <v>11428</v>
      </c>
      <c r="O23">
        <f t="shared" ca="1" si="1"/>
        <v>0.18041011222024878</v>
      </c>
      <c r="Q23" s="2">
        <f t="shared" si="2"/>
        <v>40820.115830000002</v>
      </c>
      <c r="U23" s="35">
        <f>+C23-(C$7+F23*C$8)</f>
        <v>0.22127000000182306</v>
      </c>
    </row>
    <row r="24" spans="1:21" x14ac:dyDescent="0.2">
      <c r="A24" s="31" t="s">
        <v>40</v>
      </c>
      <c r="B24" s="32" t="s">
        <v>41</v>
      </c>
      <c r="C24" s="33">
        <v>55973.454660000003</v>
      </c>
      <c r="D24" s="33">
        <v>4.0000000000000002E-4</v>
      </c>
      <c r="E24">
        <f t="shared" si="0"/>
        <v>11785.993214408783</v>
      </c>
      <c r="F24" s="46">
        <f t="shared" si="3"/>
        <v>11785.5</v>
      </c>
      <c r="G24">
        <f t="shared" ref="G24:G30" si="4">+C24-(C$7+F24*C$8)</f>
        <v>0.18607500000507571</v>
      </c>
      <c r="K24">
        <f t="shared" ref="K24:K30" si="5">G24</f>
        <v>0.18607500000507571</v>
      </c>
      <c r="O24">
        <f t="shared" ca="1" si="1"/>
        <v>0.18605116341930633</v>
      </c>
      <c r="Q24" s="2">
        <f t="shared" si="2"/>
        <v>40954.954660000003</v>
      </c>
    </row>
    <row r="25" spans="1:21" x14ac:dyDescent="0.2">
      <c r="A25" s="5" t="s">
        <v>43</v>
      </c>
      <c r="C25" s="8">
        <v>56629.743999999999</v>
      </c>
      <c r="D25" s="8">
        <v>2.0000000000000001E-4</v>
      </c>
      <c r="E25">
        <f t="shared" si="0"/>
        <v>13525.567895671529</v>
      </c>
      <c r="F25" s="46">
        <f t="shared" si="3"/>
        <v>13525</v>
      </c>
      <c r="G25">
        <f t="shared" si="4"/>
        <v>0.21424999999726424</v>
      </c>
      <c r="K25">
        <f t="shared" si="5"/>
        <v>0.21424999999726424</v>
      </c>
      <c r="O25">
        <f t="shared" ca="1" si="1"/>
        <v>0.21349901953332207</v>
      </c>
      <c r="Q25" s="2">
        <f t="shared" si="2"/>
        <v>41611.243999999999</v>
      </c>
    </row>
    <row r="26" spans="1:21" x14ac:dyDescent="0.2">
      <c r="A26" s="36" t="s">
        <v>49</v>
      </c>
      <c r="B26" s="37" t="s">
        <v>41</v>
      </c>
      <c r="C26" s="38">
        <v>57286.408009999999</v>
      </c>
      <c r="D26" s="38">
        <v>5.9999999999999995E-4</v>
      </c>
      <c r="E26">
        <f t="shared" si="0"/>
        <v>15266.135685318202</v>
      </c>
      <c r="F26" s="46">
        <f t="shared" si="3"/>
        <v>15265.5</v>
      </c>
      <c r="G26">
        <f t="shared" si="4"/>
        <v>0.23982499999692664</v>
      </c>
      <c r="K26">
        <f t="shared" si="5"/>
        <v>0.23982499999692664</v>
      </c>
      <c r="O26">
        <f t="shared" ca="1" si="1"/>
        <v>0.24096265481153101</v>
      </c>
      <c r="Q26" s="2">
        <f t="shared" si="2"/>
        <v>42267.908009999999</v>
      </c>
    </row>
    <row r="27" spans="1:21" x14ac:dyDescent="0.2">
      <c r="A27" s="34" t="s">
        <v>48</v>
      </c>
      <c r="C27" s="8">
        <v>57625.9666</v>
      </c>
      <c r="D27" s="8">
        <v>2.9999999999999997E-4</v>
      </c>
      <c r="E27">
        <f t="shared" si="0"/>
        <v>16166.177008508492</v>
      </c>
      <c r="F27" s="46">
        <f t="shared" si="3"/>
        <v>16165.5</v>
      </c>
      <c r="G27">
        <f t="shared" si="4"/>
        <v>0.2554149999996298</v>
      </c>
      <c r="K27">
        <f t="shared" si="5"/>
        <v>0.2554149999996298</v>
      </c>
      <c r="O27">
        <f t="shared" ca="1" si="1"/>
        <v>0.25516390258538219</v>
      </c>
      <c r="Q27" s="2">
        <f t="shared" si="2"/>
        <v>42607.4666</v>
      </c>
    </row>
    <row r="28" spans="1:21" x14ac:dyDescent="0.2">
      <c r="A28" s="42" t="s">
        <v>50</v>
      </c>
      <c r="B28" s="43" t="s">
        <v>41</v>
      </c>
      <c r="C28" s="44">
        <v>57822.343909999821</v>
      </c>
      <c r="D28" s="44">
        <v>5.0000000000000001E-4</v>
      </c>
      <c r="E28">
        <f>+(C28-C$7)/C$8</f>
        <v>16686.698942401516</v>
      </c>
      <c r="F28" s="46">
        <f t="shared" si="3"/>
        <v>16686</v>
      </c>
      <c r="G28">
        <f t="shared" si="4"/>
        <v>0.26368999981787056</v>
      </c>
      <c r="K28">
        <f t="shared" si="5"/>
        <v>0.26368999981787056</v>
      </c>
      <c r="O28">
        <f ca="1">+C$11+C$12*$F28</f>
        <v>0.26337695754792617</v>
      </c>
      <c r="Q28" s="2">
        <f>+C28-15018.5</f>
        <v>42803.843909999821</v>
      </c>
    </row>
    <row r="29" spans="1:21" x14ac:dyDescent="0.2">
      <c r="A29" s="39" t="s">
        <v>51</v>
      </c>
      <c r="B29" s="40" t="s">
        <v>41</v>
      </c>
      <c r="C29" s="41">
        <v>59214.338000000003</v>
      </c>
      <c r="D29" s="41" t="s">
        <v>52</v>
      </c>
      <c r="E29">
        <f>+(C29-C$7)/C$8</f>
        <v>20376.34850372413</v>
      </c>
      <c r="F29" s="45">
        <f>ROUND(2*E29,0)/2-1</f>
        <v>20375.5</v>
      </c>
      <c r="G29">
        <f t="shared" si="4"/>
        <v>0.32011500000226079</v>
      </c>
      <c r="K29">
        <f t="shared" si="5"/>
        <v>0.32011500000226079</v>
      </c>
      <c r="O29">
        <f ca="1">+C$11+C$12*$F29</f>
        <v>0.32159418383861954</v>
      </c>
      <c r="Q29" s="2">
        <f>+C29-15018.5</f>
        <v>44195.838000000003</v>
      </c>
    </row>
    <row r="30" spans="1:21" x14ac:dyDescent="0.2">
      <c r="A30" s="39" t="s">
        <v>51</v>
      </c>
      <c r="B30" s="40" t="s">
        <v>53</v>
      </c>
      <c r="C30" s="41">
        <v>59214.152199999997</v>
      </c>
      <c r="D30" s="41" t="s">
        <v>52</v>
      </c>
      <c r="E30">
        <f>+(C30-C$7)/C$8</f>
        <v>20375.856018236263</v>
      </c>
      <c r="F30" s="45">
        <f>ROUND(2*E30,0)/2-1</f>
        <v>20375</v>
      </c>
      <c r="G30">
        <f t="shared" si="4"/>
        <v>0.32294999999430729</v>
      </c>
      <c r="K30">
        <f t="shared" si="5"/>
        <v>0.32294999999430729</v>
      </c>
      <c r="O30">
        <f ca="1">+C$11+C$12*$F30</f>
        <v>0.32158629425652296</v>
      </c>
      <c r="Q30" s="2">
        <f>+C30-15018.5</f>
        <v>44195.652199999997</v>
      </c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rotectedRanges>
    <protectedRange sqref="A28:D28" name="Range1"/>
    <protectedRange sqref="A29:D30" name="Range1_1"/>
  </protectedRanges>
  <phoneticPr fontId="8" type="noConversion"/>
  <hyperlinks>
    <hyperlink ref="H2576" r:id="rId1" display="http://vsolj.cetus-net.org/bulletin.html"/>
  </hyperlinks>
  <pageMargins left="0.75" right="0.75" top="1" bottom="1" header="0.5" footer="0.5"/>
  <pageSetup orientation="portrait" horizontalDpi="300" verticalDpi="3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2024-01-15T06:26:46Z</dcterms:modified>
</cp:coreProperties>
</file>