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2F7717C-0AF3-4443-940F-9500853649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G11" i="2"/>
  <c r="E14" i="2"/>
  <c r="E15" i="2" s="1"/>
  <c r="C21" i="2"/>
  <c r="Q21" i="2"/>
  <c r="Q22" i="2"/>
  <c r="Q23" i="2"/>
  <c r="G21" i="2"/>
  <c r="E21" i="2"/>
  <c r="F21" i="2"/>
  <c r="C17" i="2"/>
  <c r="H21" i="2"/>
  <c r="C11" i="2"/>
  <c r="C12" i="2"/>
  <c r="C16" i="2" l="1"/>
  <c r="D18" i="2" s="1"/>
  <c r="O21" i="2"/>
  <c r="C15" i="2"/>
  <c r="O22" i="2"/>
  <c r="O23" i="2"/>
  <c r="C18" i="2" l="1"/>
  <c r="E16" i="2"/>
  <c r="E17" i="2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<sst xmlns="http://schemas.openxmlformats.org/spreadsheetml/2006/main" count="54" uniqueCount="49">
  <si>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</si>
  <si>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</si>
  <si>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</si>
  <si>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</si>
  <si>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</si>
  <si>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</si>
  <si>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</si>
  <si>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</si>
  <si>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</si>
  <si>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</si>
  <si>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</si>
  <si>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</si>
  <si>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</si>
  <si>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</si>
  <si>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</si>
  <si>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</si>
  <si>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</si>
  <si>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</si>
  <si>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</si>
  <si>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</si>
  <si>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</si>
  <si>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</si>
  <si>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</si>
  <si>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</si>
  <si>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</si>
  <si>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</si>
  <si>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</si>
  <si>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</si>
  <si>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</si>
  <si>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</si>
  <si>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</si>
  <si>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</si>
  <si>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</si>
  <si>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</si>
  <si>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</si>
  <si>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</si>
  <si>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</si>
  <si>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</si>
  <si>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</si>
  <si>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</si>
  <si>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</si>
  <si>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</si>
  <si>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V0392 Cam / GSC 4351-1034</t>
  </si>
  <si>
    <t>EW</t>
  </si>
  <si>
    <t>IBVS 6029</t>
  </si>
  <si>
    <t>II</t>
  </si>
  <si>
    <t>IBVS 6042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</si>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</sst>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V0392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6701</c:v>
                </c:pt>
                <c:pt idx="2">
                  <c:v>7154.5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75-49E1-B0D2-F26BEE8434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6701</c:v>
                </c:pt>
                <c:pt idx="2">
                  <c:v>7154.5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-0.21600000000034925</c:v>
                </c:pt>
                <c:pt idx="2">
                  <c:v>-0.22590000000491273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75-49E1-B0D2-F26BEE8434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6701</c:v>
                </c:pt>
                <c:pt idx="2">
                  <c:v>7154.5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75-49E1-B0D2-F26BEE8434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6701</c:v>
                </c:pt>
                <c:pt idx="2">
                  <c:v>7154.5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75-49E1-B0D2-F26BEE8434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6701</c:v>
                </c:pt>
                <c:pt idx="2">
                  <c:v>7154.5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75-49E1-B0D2-F26BEE8434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6701</c:v>
                </c:pt>
                <c:pt idx="2">
                  <c:v>7154.5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75-49E1-B0D2-F26BEE8434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6701</c:v>
                </c:pt>
                <c:pt idx="2">
                  <c:v>7154.5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75-49E1-B0D2-F26BEE8434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6701</c:v>
                </c:pt>
                <c:pt idx="2">
                  <c:v>7154.5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-1.4889415175778353E-4</c:v>
                </c:pt>
                <c:pt idx="1">
                  <c:v>-0.21365101828314778</c:v>
                </c:pt>
                <c:pt idx="2">
                  <c:v>-0.22810008757035646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75-49E1-B0D2-F26BEE8434F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6701</c:v>
                </c:pt>
                <c:pt idx="2">
                  <c:v>7154.5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75-49E1-B0D2-F26BEE843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1528"/>
        <c:axId val="1"/>
      </c:scatterChart>
      <c:valAx>
        <c:axId val="94781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81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1530E9E5-3561-E194-917D-EF0326E98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51508.525000000001</v>
      </c>
      <c r="D7" s="30" t="s">
        <v>41</v>
      </c>
    </row>
    <row r="8" spans="1:7" x14ac:dyDescent="0.2">
      <c r="A8" t="s">
        <v>3</v>
      </c>
      <c r="C8" s="36">
        <v>0.66400000000000003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-1.4889415175778353E-4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-3.1861233268376361E-5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60324.812866550921</v>
      </c>
    </row>
    <row r="15" spans="1:7" x14ac:dyDescent="0.2">
      <c r="A15" s="12" t="s">
        <v>17</v>
      </c>
      <c r="B15" s="10"/>
      <c r="C15" s="13">
        <f ca="1">(C7+C11)+(C8+C12)*INT(MAX(F21:F3533))</f>
        <v>56258.552915843051</v>
      </c>
      <c r="D15" s="14" t="s">
        <v>38</v>
      </c>
      <c r="E15" s="15">
        <f ca="1">ROUND(2*(E14-$C$7)/$C$8,0)/2+E13</f>
        <v>13278.5</v>
      </c>
    </row>
    <row r="16" spans="1:7" x14ac:dyDescent="0.2">
      <c r="A16" s="16" t="s">
        <v>4</v>
      </c>
      <c r="B16" s="10"/>
      <c r="C16" s="17">
        <f ca="1">+C8+C12</f>
        <v>0.66396813876673166</v>
      </c>
      <c r="D16" s="14" t="s">
        <v>39</v>
      </c>
      <c r="E16" s="24">
        <f ca="1">ROUND(2*(E14-$C$15)/$C$16,0)/2+E13</f>
        <v>6125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45307.253599122618</v>
      </c>
    </row>
    <row r="18" spans="1:18" ht="14.25" thickTop="1" thickBot="1" x14ac:dyDescent="0.25">
      <c r="A18" s="16" t="s">
        <v>5</v>
      </c>
      <c r="B18" s="10"/>
      <c r="C18" s="19">
        <f ca="1">+C15</f>
        <v>56258.552915843051</v>
      </c>
      <c r="D18" s="20">
        <f ca="1">+C16</f>
        <v>0.66396813876673166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51508.525000000001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-1.4889415175778353E-4</v>
      </c>
      <c r="Q21" s="2">
        <f>+C21-15018.5</f>
        <v>36490.025000000001</v>
      </c>
    </row>
    <row r="22" spans="1:18" x14ac:dyDescent="0.2">
      <c r="A22" s="31" t="s">
        <v>44</v>
      </c>
      <c r="B22" s="32" t="s">
        <v>45</v>
      </c>
      <c r="C22" s="31">
        <v>55957.773000000001</v>
      </c>
      <c r="D22" s="31">
        <v>5.0000000000000001E-3</v>
      </c>
      <c r="E22">
        <f>+(C22-C$7)/C$8</f>
        <v>6700.6746987951801</v>
      </c>
      <c r="F22">
        <f>ROUND(2*E22,0)/2+0.5</f>
        <v>6701</v>
      </c>
      <c r="G22">
        <f>+C22-(C$7+F22*C$8)</f>
        <v>-0.21600000000034925</v>
      </c>
      <c r="I22">
        <f>+G22</f>
        <v>-0.21600000000034925</v>
      </c>
      <c r="O22">
        <f ca="1">+C$11+C$12*$F22</f>
        <v>-0.21365101828314778</v>
      </c>
      <c r="Q22" s="2">
        <f>+C22-15018.5</f>
        <v>40939.273000000001</v>
      </c>
    </row>
    <row r="23" spans="1:18" x14ac:dyDescent="0.2">
      <c r="A23" s="33" t="s">
        <v>46</v>
      </c>
      <c r="B23" s="34" t="s">
        <v>47</v>
      </c>
      <c r="C23" s="35">
        <v>56258.8871</v>
      </c>
      <c r="D23" s="35">
        <v>6.9999999999999999E-4</v>
      </c>
      <c r="E23">
        <f>+(C23-C$7)/C$8</f>
        <v>7154.1597891566234</v>
      </c>
      <c r="F23">
        <f>ROUND(2*E23,0)/2+0.5</f>
        <v>7154.5</v>
      </c>
      <c r="G23">
        <f>+C23-(C$7+F23*C$8)</f>
        <v>-0.22590000000491273</v>
      </c>
      <c r="I23">
        <f>+G23</f>
        <v>-0.22590000000491273</v>
      </c>
      <c r="O23">
        <f ca="1">+C$11+C$12*$F23</f>
        <v>-0.22810008757035646</v>
      </c>
      <c r="Q23" s="2">
        <f>+C23-15018.5</f>
        <v>41240.3871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2024-01-15T06:30:31Z</dcterms:modified>
</cp:coreProperties>
</file>