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C93F3FA-58A2-4E10-A0C7-D6A72DE13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1" i="1"/>
  <c r="F31" i="1" s="1"/>
  <c r="G31" i="1" s="1"/>
  <c r="K31" i="1" s="1"/>
  <c r="Q31" i="1"/>
  <c r="E32" i="1"/>
  <c r="F32" i="1"/>
  <c r="G32" i="1" s="1"/>
  <c r="K32" i="1" s="1"/>
  <c r="Q32" i="1"/>
  <c r="E30" i="1"/>
  <c r="F30" i="1" s="1"/>
  <c r="G30" i="1" s="1"/>
  <c r="K30" i="1" s="1"/>
  <c r="Q30" i="1"/>
  <c r="Q28" i="1"/>
  <c r="E28" i="1"/>
  <c r="F28" i="1"/>
  <c r="G28" i="1"/>
  <c r="K28" i="1" s="1"/>
  <c r="E24" i="1"/>
  <c r="F24" i="1"/>
  <c r="G24" i="1"/>
  <c r="K24" i="1" s="1"/>
  <c r="E23" i="1"/>
  <c r="F23" i="1"/>
  <c r="G23" i="1"/>
  <c r="K23" i="1" s="1"/>
  <c r="E26" i="1"/>
  <c r="F26" i="1"/>
  <c r="G26" i="1"/>
  <c r="K26" i="1" s="1"/>
  <c r="D9" i="1"/>
  <c r="C9" i="1"/>
  <c r="E22" i="1"/>
  <c r="F22" i="1" s="1"/>
  <c r="G22" i="1" s="1"/>
  <c r="K22" i="1" s="1"/>
  <c r="E25" i="1"/>
  <c r="F25" i="1" s="1"/>
  <c r="G25" i="1" s="1"/>
  <c r="K25" i="1" s="1"/>
  <c r="E27" i="1"/>
  <c r="F27" i="1" s="1"/>
  <c r="G27" i="1" s="1"/>
  <c r="K27" i="1" s="1"/>
  <c r="Q24" i="1"/>
  <c r="Q23" i="1"/>
  <c r="Q26" i="1"/>
  <c r="Q27" i="1"/>
  <c r="Q25" i="1"/>
  <c r="Q22" i="1"/>
  <c r="A21" i="1"/>
  <c r="C21" i="1"/>
  <c r="Q21" i="1"/>
  <c r="F16" i="1"/>
  <c r="F17" i="1" s="1"/>
  <c r="C17" i="1"/>
  <c r="E21" i="1"/>
  <c r="F21" i="1"/>
  <c r="G21" i="1" s="1"/>
  <c r="H21" i="1" s="1"/>
  <c r="C12" i="1"/>
  <c r="C11" i="1"/>
  <c r="O29" i="1" l="1"/>
  <c r="O32" i="1"/>
  <c r="O31" i="1"/>
  <c r="O28" i="1"/>
  <c r="O24" i="1"/>
  <c r="O25" i="1"/>
  <c r="C15" i="1"/>
  <c r="F18" i="1" s="1"/>
  <c r="O30" i="1"/>
  <c r="O21" i="1"/>
  <c r="O27" i="1"/>
  <c r="O26" i="1"/>
  <c r="O23" i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<sst xmlns="http://schemas.openxmlformats.org/spreadsheetml/2006/main" count="64" uniqueCount="56">
  <si>
    <t>PE</t>
  </si>
  <si>
    <t>IBVS 6196</t>
  </si>
  <si>
    <t>I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</si>
  <si>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</si>
  <si>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</si>
  <si>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</si>
  <si>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</si>
  <si>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</si>
  <si>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</si>
  <si>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</si>
  <si>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</si>
  <si>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</si>
  <si>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</si>
  <si>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</si>
  <si>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</si>
  <si>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</si>
  <si>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</si>
  <si>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</si>
  <si>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</si>
  <si>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</si>
  <si>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</si>
  <si>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</si>
  <si>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</si>
  <si>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</si>
  <si>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</si>
  <si>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</si>
  <si>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</si>
  <si>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</si>
  <si>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</si>
  <si>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</si>
  <si>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</si>
  <si>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</si>
  <si>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</si>
  <si>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</si>
  <si>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</si>
  <si>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</si>
  <si>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</si>
  <si>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</si>
  <si>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</si>
  <si>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</si>
  <si>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</si>
  <si>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</si>
  <si>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</si>
  <si>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V0403 Cam / GSC 4093-0800</t>
  </si>
  <si>
    <t>EW</t>
  </si>
  <si>
    <t>BRNO</t>
  </si>
  <si>
    <t>IBVS 6154</t>
  </si>
  <si>
    <t>IBVS 6131</t>
  </si>
  <si>
    <t>IBVS 6195</t>
  </si>
  <si>
    <t>vis</t>
  </si>
  <si>
    <t>OEJV 0179</t>
  </si>
  <si>
    <t>as of 2020-09-27</t>
  </si>
  <si>
    <t>OEJV 212</t>
  </si>
  <si>
    <t>RHN 2021</t>
  </si>
  <si>
    <t>JBAV, 60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</si>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</sst>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3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9" fillId="24" borderId="0" xfId="0" applyFont="1" applyFill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35" fillId="0" borderId="0" xfId="0" applyFont="1" applyAlignment="1">
      <alignment vertical="center"/>
    </xf>
    <xf numFmtId="16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V0403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42-4B0B-A62E-2714A1925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42-4B0B-A62E-2714A1925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42-4B0B-A62E-2714A1925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0.15424999999959255</c:v>
                </c:pt>
                <c:pt idx="2">
                  <c:v>0.17030000000522705</c:v>
                </c:pt>
                <c:pt idx="3">
                  <c:v>0.18422500000451691</c:v>
                </c:pt>
                <c:pt idx="4">
                  <c:v>0.17434999999386491</c:v>
                </c:pt>
                <c:pt idx="5">
                  <c:v>0.17651499999919906</c:v>
                </c:pt>
                <c:pt idx="6">
                  <c:v>0.19103723311127396</c:v>
                </c:pt>
                <c:pt idx="7">
                  <c:v>0.20754999999917345</c:v>
                </c:pt>
                <c:pt idx="8">
                  <c:v>0.21785000000090804</c:v>
                </c:pt>
                <c:pt idx="9">
                  <c:v>0.21469999999681022</c:v>
                </c:pt>
                <c:pt idx="10">
                  <c:v>0.21882500000356231</c:v>
                </c:pt>
                <c:pt idx="11">
                  <c:v>0.21745000000373693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42-4B0B-A62E-2714A1925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42-4B0B-A62E-2714A1925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42-4B0B-A62E-2714A1925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2E-3</c:v>
                  </c:pt>
                  <c:pt idx="1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42-4B0B-A62E-2714A1925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6.0481088497101487E-2</c:v>
                </c:pt>
                <c:pt idx="1">
                  <c:v>0.16225200354013455</c:v>
                </c:pt>
                <c:pt idx="2">
                  <c:v>0.17509998181429431</c:v>
                </c:pt>
                <c:pt idx="3">
                  <c:v>0.17510378975094937</c:v>
                </c:pt>
                <c:pt idx="4">
                  <c:v>0.17557978183283141</c:v>
                </c:pt>
                <c:pt idx="5">
                  <c:v>0.17591107232182129</c:v>
                </c:pt>
                <c:pt idx="6">
                  <c:v>0.18316899958635849</c:v>
                </c:pt>
                <c:pt idx="7">
                  <c:v>0.21041478635328589</c:v>
                </c:pt>
                <c:pt idx="8">
                  <c:v>0.21251676738687694</c:v>
                </c:pt>
                <c:pt idx="9">
                  <c:v>0.21896741208054221</c:v>
                </c:pt>
                <c:pt idx="10">
                  <c:v>0.21901691525705794</c:v>
                </c:pt>
                <c:pt idx="11">
                  <c:v>0.21902072319371299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42-4B0B-A62E-2714A1925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19687</c:v>
                </c:pt>
                <c:pt idx="8">
                  <c:v>19963</c:v>
                </c:pt>
                <c:pt idx="9">
                  <c:v>20810</c:v>
                </c:pt>
                <c:pt idx="10">
                  <c:v>20816.5</c:v>
                </c:pt>
                <c:pt idx="11">
                  <c:v>20817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42-4B0B-A62E-2714A192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098976"/>
        <c:axId val="1"/>
      </c:scatterChart>
      <c:valAx>
        <c:axId val="69709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098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E45C08-19DF-7297-2421-74CA17592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s="8" customFormat="1" ht="12.95" customHeight="1" x14ac:dyDescent="0.2">
      <c r="A2" s="8" t="s">
        <v>29</v>
      </c>
      <c r="B2" s="8" t="s">
        <v>44</v>
      </c>
      <c r="C2" s="9"/>
      <c r="D2" s="9"/>
    </row>
    <row r="3" spans="1:6" s="8" customFormat="1" ht="12.95" customHeight="1" thickBot="1" x14ac:dyDescent="0.25"/>
    <row r="4" spans="1:6" s="8" customFormat="1" ht="12.95" customHeight="1" thickTop="1" thickBot="1" x14ac:dyDescent="0.25">
      <c r="A4" s="10" t="s">
        <v>6</v>
      </c>
      <c r="C4" s="11">
        <v>51513.661</v>
      </c>
      <c r="D4" s="12">
        <v>0.38635000000000003</v>
      </c>
      <c r="E4" s="13" t="s">
        <v>51</v>
      </c>
    </row>
    <row r="5" spans="1:6" s="8" customFormat="1" ht="12.95" customHeight="1" thickTop="1" x14ac:dyDescent="0.2">
      <c r="A5" s="14" t="s">
        <v>34</v>
      </c>
      <c r="C5" s="15">
        <v>-9.5</v>
      </c>
      <c r="D5" s="8" t="s">
        <v>35</v>
      </c>
    </row>
    <row r="6" spans="1:6" s="8" customFormat="1" ht="12.95" customHeight="1" x14ac:dyDescent="0.2">
      <c r="A6" s="10" t="s">
        <v>7</v>
      </c>
    </row>
    <row r="7" spans="1:6" s="8" customFormat="1" ht="12.95" customHeight="1" x14ac:dyDescent="0.2">
      <c r="A7" s="8" t="s">
        <v>8</v>
      </c>
      <c r="C7" s="16">
        <v>51513.661</v>
      </c>
      <c r="D7" s="17" t="s">
        <v>45</v>
      </c>
    </row>
    <row r="8" spans="1:6" s="8" customFormat="1" ht="12.95" customHeight="1" x14ac:dyDescent="0.2">
      <c r="A8" s="8" t="s">
        <v>9</v>
      </c>
      <c r="C8" s="16">
        <v>0.38635000000000003</v>
      </c>
      <c r="D8" s="17" t="s">
        <v>45</v>
      </c>
    </row>
    <row r="9" spans="1:6" s="8" customFormat="1" ht="12.95" customHeight="1" x14ac:dyDescent="0.2">
      <c r="A9" s="18" t="s">
        <v>38</v>
      </c>
      <c r="B9" s="19">
        <v>22</v>
      </c>
      <c r="C9" s="20" t="str">
        <f>"F"&amp;B9</f>
        <v>F22</v>
      </c>
      <c r="D9" s="21" t="str">
        <f>"G"&amp;B9</f>
        <v>G22</v>
      </c>
    </row>
    <row r="10" spans="1:6" s="8" customFormat="1" ht="12.95" customHeight="1" thickBot="1" x14ac:dyDescent="0.25">
      <c r="C10" s="22" t="s">
        <v>25</v>
      </c>
      <c r="D10" s="22" t="s">
        <v>26</v>
      </c>
    </row>
    <row r="11" spans="1:6" s="8" customFormat="1" ht="12.95" customHeight="1" x14ac:dyDescent="0.2">
      <c r="A11" s="8" t="s">
        <v>21</v>
      </c>
      <c r="C11" s="21">
        <f ca="1">INTERCEPT(INDIRECT($D$9):G992,INDIRECT($C$9):F992)</f>
        <v>6.0481088497101487E-2</v>
      </c>
      <c r="D11" s="9"/>
    </row>
    <row r="12" spans="1:6" s="8" customFormat="1" ht="12.95" customHeight="1" x14ac:dyDescent="0.2">
      <c r="A12" s="8" t="s">
        <v>22</v>
      </c>
      <c r="C12" s="21">
        <f ca="1">SLOPE(INDIRECT($D$9):G992,INDIRECT($C$9):F992)</f>
        <v>7.6158733101124802E-6</v>
      </c>
      <c r="D12" s="9"/>
    </row>
    <row r="13" spans="1:6" s="8" customFormat="1" ht="12.95" customHeight="1" x14ac:dyDescent="0.2">
      <c r="A13" s="8" t="s">
        <v>24</v>
      </c>
      <c r="C13" s="9" t="s">
        <v>19</v>
      </c>
    </row>
    <row r="14" spans="1:6" s="8" customFormat="1" ht="12.95" customHeight="1" x14ac:dyDescent="0.2"/>
    <row r="15" spans="1:6" s="8" customFormat="1" ht="12.95" customHeight="1" x14ac:dyDescent="0.2">
      <c r="A15" s="23" t="s">
        <v>23</v>
      </c>
      <c r="C15" s="24">
        <f ca="1">(C7+C11)+(C8+C12)*INT(MAX(F21:F3533))</f>
        <v>59556.527970723197</v>
      </c>
      <c r="E15" s="25" t="s">
        <v>40</v>
      </c>
      <c r="F15" s="15">
        <v>1</v>
      </c>
    </row>
    <row r="16" spans="1:6" s="8" customFormat="1" ht="12.95" customHeight="1" x14ac:dyDescent="0.2">
      <c r="A16" s="10" t="s">
        <v>10</v>
      </c>
      <c r="C16" s="26">
        <f ca="1">+C8+C12</f>
        <v>0.38635761587331013</v>
      </c>
      <c r="E16" s="25" t="s">
        <v>36</v>
      </c>
      <c r="F16" s="27">
        <f ca="1">NOW()+15018.5+$C$5/24</f>
        <v>60313.808435648149</v>
      </c>
    </row>
    <row r="17" spans="1:21" s="8" customFormat="1" ht="12.95" customHeight="1" thickBot="1" x14ac:dyDescent="0.25">
      <c r="A17" s="25" t="s">
        <v>33</v>
      </c>
      <c r="C17" s="8">
        <f>COUNT(C21:C2191)</f>
        <v>12</v>
      </c>
      <c r="E17" s="25" t="s">
        <v>41</v>
      </c>
      <c r="F17" s="27">
        <f ca="1">ROUND(2*(F16-$C$7)/$C$8,0)/2+F15</f>
        <v>22778.5</v>
      </c>
    </row>
    <row r="18" spans="1:21" s="8" customFormat="1" ht="12.95" customHeight="1" thickTop="1" thickBot="1" x14ac:dyDescent="0.25">
      <c r="A18" s="10" t="s">
        <v>11</v>
      </c>
      <c r="C18" s="28">
        <f ca="1">+C15</f>
        <v>59556.527970723197</v>
      </c>
      <c r="D18" s="29">
        <f ca="1">+C16</f>
        <v>0.38635761587331013</v>
      </c>
      <c r="E18" s="25" t="s">
        <v>42</v>
      </c>
      <c r="F18" s="21">
        <f ca="1">ROUND(2*(F16-$C$15)/$C$16,0)/2+F15</f>
        <v>1961</v>
      </c>
    </row>
    <row r="19" spans="1:21" s="8" customFormat="1" ht="12.95" customHeight="1" thickTop="1" x14ac:dyDescent="0.2">
      <c r="E19" s="25" t="s">
        <v>37</v>
      </c>
      <c r="F19" s="30">
        <f ca="1">+$C$15+$C$16*F18-15018.5-$C$5/24</f>
        <v>45296.071088784091</v>
      </c>
    </row>
    <row r="20" spans="1:21" s="8" customFormat="1" ht="12.95" customHeight="1" thickBot="1" x14ac:dyDescent="0.25">
      <c r="A20" s="22" t="s">
        <v>12</v>
      </c>
      <c r="B20" s="22" t="s">
        <v>13</v>
      </c>
      <c r="C20" s="22" t="s">
        <v>14</v>
      </c>
      <c r="D20" s="22" t="s">
        <v>18</v>
      </c>
      <c r="E20" s="22" t="s">
        <v>15</v>
      </c>
      <c r="F20" s="22" t="s">
        <v>16</v>
      </c>
      <c r="G20" s="22" t="s">
        <v>17</v>
      </c>
      <c r="H20" s="31" t="s">
        <v>5</v>
      </c>
      <c r="I20" s="31" t="s">
        <v>49</v>
      </c>
      <c r="J20" s="31" t="s">
        <v>0</v>
      </c>
      <c r="K20" s="31" t="s">
        <v>4</v>
      </c>
      <c r="L20" s="31" t="s">
        <v>30</v>
      </c>
      <c r="M20" s="31" t="s">
        <v>31</v>
      </c>
      <c r="N20" s="31" t="s">
        <v>32</v>
      </c>
      <c r="O20" s="31" t="s">
        <v>28</v>
      </c>
      <c r="P20" s="32" t="s">
        <v>27</v>
      </c>
      <c r="Q20" s="22" t="s">
        <v>20</v>
      </c>
      <c r="U20" s="33" t="s">
        <v>39</v>
      </c>
    </row>
    <row r="21" spans="1:21" s="8" customFormat="1" ht="12.95" customHeight="1" x14ac:dyDescent="0.2">
      <c r="A21" s="8" t="str">
        <f>D7</f>
        <v>BRNO</v>
      </c>
      <c r="C21" s="16">
        <f>C$7</f>
        <v>51513.661</v>
      </c>
      <c r="D21" s="16" t="s">
        <v>19</v>
      </c>
      <c r="E21" s="8">
        <f t="shared" ref="E21:E32" si="0">+(C21-C$7)/C$8</f>
        <v>0</v>
      </c>
      <c r="F21" s="8">
        <f>ROUND(2*E21,0)/2</f>
        <v>0</v>
      </c>
      <c r="G21" s="8">
        <f t="shared" ref="G21:G32" si="1">+C21-(C$7+F21*C$8)</f>
        <v>0</v>
      </c>
      <c r="H21" s="8">
        <f>+G21</f>
        <v>0</v>
      </c>
      <c r="O21" s="8">
        <f t="shared" ref="O21:O32" ca="1" si="2">+C$11+C$12*$F21</f>
        <v>6.0481088497101487E-2</v>
      </c>
      <c r="Q21" s="34">
        <f t="shared" ref="Q21:Q32" si="3">+C21-15018.5</f>
        <v>36495.161</v>
      </c>
    </row>
    <row r="22" spans="1:21" s="8" customFormat="1" ht="12.95" customHeight="1" x14ac:dyDescent="0.2">
      <c r="A22" s="10" t="s">
        <v>47</v>
      </c>
      <c r="C22" s="16">
        <v>56676.6103</v>
      </c>
      <c r="D22" s="16">
        <v>2.9999999999999997E-4</v>
      </c>
      <c r="E22" s="8">
        <f t="shared" si="0"/>
        <v>13363.399249385273</v>
      </c>
      <c r="F22" s="35">
        <f t="shared" ref="F22:F32" si="4">ROUND(2*E22,0)/2-0.5</f>
        <v>13363</v>
      </c>
      <c r="G22" s="8">
        <f t="shared" si="1"/>
        <v>0.15424999999959255</v>
      </c>
      <c r="K22" s="8">
        <f t="shared" ref="K22:K32" si="5">+G22</f>
        <v>0.15424999999959255</v>
      </c>
      <c r="O22" s="8">
        <f t="shared" ca="1" si="2"/>
        <v>0.16225200354013455</v>
      </c>
      <c r="Q22" s="34">
        <f t="shared" si="3"/>
        <v>41658.1103</v>
      </c>
    </row>
    <row r="23" spans="1:21" s="8" customFormat="1" ht="12.95" customHeight="1" x14ac:dyDescent="0.2">
      <c r="A23" s="36" t="s">
        <v>1</v>
      </c>
      <c r="B23" s="37" t="s">
        <v>2</v>
      </c>
      <c r="C23" s="38">
        <v>57328.398800000003</v>
      </c>
      <c r="D23" s="38">
        <v>1.0800000000000001E-2</v>
      </c>
      <c r="E23" s="8">
        <f t="shared" si="0"/>
        <v>15050.440792027959</v>
      </c>
      <c r="F23" s="35">
        <f t="shared" si="4"/>
        <v>15050</v>
      </c>
      <c r="G23" s="8">
        <f t="shared" si="1"/>
        <v>0.17030000000522705</v>
      </c>
      <c r="K23" s="8">
        <f t="shared" si="5"/>
        <v>0.17030000000522705</v>
      </c>
      <c r="O23" s="8">
        <f t="shared" ca="1" si="2"/>
        <v>0.17509998181429431</v>
      </c>
      <c r="Q23" s="34">
        <f t="shared" si="3"/>
        <v>42309.898800000003</v>
      </c>
    </row>
    <row r="24" spans="1:21" s="8" customFormat="1" ht="12.95" customHeight="1" x14ac:dyDescent="0.2">
      <c r="A24" s="36" t="s">
        <v>1</v>
      </c>
      <c r="B24" s="37" t="s">
        <v>2</v>
      </c>
      <c r="C24" s="38">
        <v>57328.605900000002</v>
      </c>
      <c r="D24" s="38">
        <v>7.0000000000000001E-3</v>
      </c>
      <c r="E24" s="8">
        <f t="shared" si="0"/>
        <v>15050.976834476516</v>
      </c>
      <c r="F24" s="35">
        <f t="shared" si="4"/>
        <v>15050.5</v>
      </c>
      <c r="G24" s="8">
        <f t="shared" si="1"/>
        <v>0.18422500000451691</v>
      </c>
      <c r="K24" s="8">
        <f t="shared" si="5"/>
        <v>0.18422500000451691</v>
      </c>
      <c r="O24" s="8">
        <f t="shared" ca="1" si="2"/>
        <v>0.17510378975094937</v>
      </c>
      <c r="Q24" s="34">
        <f t="shared" si="3"/>
        <v>42310.105900000002</v>
      </c>
    </row>
    <row r="25" spans="1:21" s="8" customFormat="1" ht="12.95" customHeight="1" x14ac:dyDescent="0.2">
      <c r="A25" s="10" t="s">
        <v>46</v>
      </c>
      <c r="C25" s="16">
        <v>57352.742899999997</v>
      </c>
      <c r="D25" s="16">
        <v>2.9999999999999997E-4</v>
      </c>
      <c r="E25" s="8">
        <f t="shared" si="0"/>
        <v>15113.451274750865</v>
      </c>
      <c r="F25" s="35">
        <f t="shared" si="4"/>
        <v>15113</v>
      </c>
      <c r="G25" s="8">
        <f t="shared" si="1"/>
        <v>0.17434999999386491</v>
      </c>
      <c r="K25" s="8">
        <f t="shared" si="5"/>
        <v>0.17434999999386491</v>
      </c>
      <c r="O25" s="8">
        <f t="shared" ca="1" si="2"/>
        <v>0.17557978183283141</v>
      </c>
      <c r="Q25" s="34">
        <f t="shared" si="3"/>
        <v>42334.242899999997</v>
      </c>
    </row>
    <row r="26" spans="1:21" s="8" customFormat="1" ht="12.95" customHeight="1" x14ac:dyDescent="0.2">
      <c r="A26" s="39" t="s">
        <v>50</v>
      </c>
      <c r="B26" s="40" t="s">
        <v>3</v>
      </c>
      <c r="C26" s="41">
        <v>57369.551290000003</v>
      </c>
      <c r="D26" s="41">
        <v>2.9999999999999997E-4</v>
      </c>
      <c r="E26" s="8">
        <f t="shared" si="0"/>
        <v>15156.956878478071</v>
      </c>
      <c r="F26" s="35">
        <f t="shared" si="4"/>
        <v>15156.5</v>
      </c>
      <c r="G26" s="8">
        <f t="shared" si="1"/>
        <v>0.17651499999919906</v>
      </c>
      <c r="K26" s="8">
        <f t="shared" si="5"/>
        <v>0.17651499999919906</v>
      </c>
      <c r="O26" s="8">
        <f t="shared" ca="1" si="2"/>
        <v>0.17591107232182129</v>
      </c>
      <c r="Q26" s="34">
        <f t="shared" si="3"/>
        <v>42351.051290000003</v>
      </c>
    </row>
    <row r="27" spans="1:21" s="8" customFormat="1" ht="12.95" customHeight="1" x14ac:dyDescent="0.2">
      <c r="A27" s="10" t="s">
        <v>48</v>
      </c>
      <c r="C27" s="16">
        <v>57737.757362233111</v>
      </c>
      <c r="D27" s="16">
        <v>2.9999999999999997E-4</v>
      </c>
      <c r="E27" s="8">
        <f t="shared" si="0"/>
        <v>16109.994466760996</v>
      </c>
      <c r="F27" s="35">
        <f t="shared" si="4"/>
        <v>16109.5</v>
      </c>
      <c r="G27" s="8">
        <f t="shared" si="1"/>
        <v>0.19103723311127396</v>
      </c>
      <c r="K27" s="8">
        <f t="shared" si="5"/>
        <v>0.19103723311127396</v>
      </c>
      <c r="O27" s="8">
        <f t="shared" ca="1" si="2"/>
        <v>0.18316899958635849</v>
      </c>
      <c r="Q27" s="34">
        <f t="shared" si="3"/>
        <v>42719.257362233111</v>
      </c>
    </row>
    <row r="28" spans="1:21" s="8" customFormat="1" ht="12.95" customHeight="1" x14ac:dyDescent="0.2">
      <c r="A28" s="10" t="s">
        <v>52</v>
      </c>
      <c r="C28" s="16">
        <v>59119.940999999999</v>
      </c>
      <c r="D28" s="16">
        <v>1E-3</v>
      </c>
      <c r="E28" s="8">
        <f t="shared" si="0"/>
        <v>19687.537207195543</v>
      </c>
      <c r="F28" s="35">
        <f t="shared" si="4"/>
        <v>19687</v>
      </c>
      <c r="G28" s="8">
        <f t="shared" si="1"/>
        <v>0.20754999999917345</v>
      </c>
      <c r="K28" s="8">
        <f t="shared" si="5"/>
        <v>0.20754999999917345</v>
      </c>
      <c r="O28" s="8">
        <f t="shared" ca="1" si="2"/>
        <v>0.21041478635328589</v>
      </c>
      <c r="Q28" s="34">
        <f t="shared" si="3"/>
        <v>44101.440999999999</v>
      </c>
    </row>
    <row r="29" spans="1:21" s="8" customFormat="1" ht="12.95" customHeight="1" x14ac:dyDescent="0.2">
      <c r="A29" s="7" t="s">
        <v>55</v>
      </c>
      <c r="B29" s="42" t="s">
        <v>2</v>
      </c>
      <c r="C29" s="43">
        <v>59226.583899999998</v>
      </c>
      <c r="D29" s="44">
        <v>2.9999999999999997E-4</v>
      </c>
      <c r="E29" s="8">
        <f t="shared" si="0"/>
        <v>19963.563866960005</v>
      </c>
      <c r="F29" s="21">
        <f t="shared" si="4"/>
        <v>19963</v>
      </c>
      <c r="G29" s="8">
        <f t="shared" si="1"/>
        <v>0.21785000000090804</v>
      </c>
      <c r="K29" s="8">
        <f t="shared" si="5"/>
        <v>0.21785000000090804</v>
      </c>
      <c r="O29" s="8">
        <f t="shared" ca="1" si="2"/>
        <v>0.21251676738687694</v>
      </c>
      <c r="Q29" s="34">
        <f t="shared" si="3"/>
        <v>44208.083899999998</v>
      </c>
    </row>
    <row r="30" spans="1:21" s="8" customFormat="1" ht="12.95" customHeight="1" x14ac:dyDescent="0.2">
      <c r="A30" s="10" t="s">
        <v>53</v>
      </c>
      <c r="C30" s="3">
        <v>59553.819199999998</v>
      </c>
      <c r="D30" s="4">
        <v>4.0000000000000002E-4</v>
      </c>
      <c r="E30" s="8">
        <f t="shared" si="0"/>
        <v>20810.555713731068</v>
      </c>
      <c r="F30" s="35">
        <f t="shared" si="4"/>
        <v>20810</v>
      </c>
      <c r="G30" s="8">
        <f t="shared" si="1"/>
        <v>0.21469999999681022</v>
      </c>
      <c r="K30" s="8">
        <f t="shared" si="5"/>
        <v>0.21469999999681022</v>
      </c>
      <c r="O30" s="8">
        <f t="shared" ca="1" si="2"/>
        <v>0.21896741208054221</v>
      </c>
      <c r="Q30" s="34">
        <f t="shared" si="3"/>
        <v>44535.319199999998</v>
      </c>
    </row>
    <row r="31" spans="1:21" s="8" customFormat="1" ht="12.95" customHeight="1" x14ac:dyDescent="0.2">
      <c r="A31" s="5" t="s">
        <v>54</v>
      </c>
      <c r="B31" s="6" t="s">
        <v>2</v>
      </c>
      <c r="C31" s="45">
        <v>59556.334600000002</v>
      </c>
      <c r="D31" s="46">
        <v>2E-3</v>
      </c>
      <c r="E31" s="8">
        <f t="shared" si="0"/>
        <v>20817.066390578493</v>
      </c>
      <c r="F31" s="21">
        <f t="shared" si="4"/>
        <v>20816.5</v>
      </c>
      <c r="G31" s="8">
        <f t="shared" si="1"/>
        <v>0.21882500000356231</v>
      </c>
      <c r="K31" s="8">
        <f t="shared" si="5"/>
        <v>0.21882500000356231</v>
      </c>
      <c r="O31" s="8">
        <f t="shared" ca="1" si="2"/>
        <v>0.21901691525705794</v>
      </c>
      <c r="Q31" s="34">
        <f t="shared" si="3"/>
        <v>44537.834600000002</v>
      </c>
    </row>
    <row r="32" spans="1:21" s="8" customFormat="1" ht="12.95" customHeight="1" x14ac:dyDescent="0.2">
      <c r="A32" s="5" t="s">
        <v>54</v>
      </c>
      <c r="B32" s="6" t="s">
        <v>2</v>
      </c>
      <c r="C32" s="45">
        <v>59556.526400000002</v>
      </c>
      <c r="D32" s="46">
        <v>2.3E-3</v>
      </c>
      <c r="E32" s="8">
        <f t="shared" si="0"/>
        <v>20817.562831629355</v>
      </c>
      <c r="F32" s="21">
        <f t="shared" si="4"/>
        <v>20817</v>
      </c>
      <c r="G32" s="8">
        <f t="shared" si="1"/>
        <v>0.21745000000373693</v>
      </c>
      <c r="K32" s="8">
        <f t="shared" si="5"/>
        <v>0.21745000000373693</v>
      </c>
      <c r="O32" s="8">
        <f t="shared" ca="1" si="2"/>
        <v>0.21902072319371299</v>
      </c>
      <c r="Q32" s="34">
        <f t="shared" si="3"/>
        <v>44538.026400000002</v>
      </c>
    </row>
    <row r="33" spans="3:17" s="8" customFormat="1" ht="12.95" customHeight="1" x14ac:dyDescent="0.2">
      <c r="C33" s="16"/>
      <c r="D33" s="16"/>
      <c r="Q33" s="34"/>
    </row>
    <row r="34" spans="3:17" s="8" customFormat="1" ht="12.95" customHeight="1" x14ac:dyDescent="0.2">
      <c r="C34" s="16"/>
      <c r="D34" s="16"/>
    </row>
    <row r="35" spans="3:17" s="8" customFormat="1" ht="12.95" customHeight="1" x14ac:dyDescent="0.2">
      <c r="C35" s="16"/>
      <c r="D35" s="16"/>
    </row>
    <row r="36" spans="3:17" s="8" customFormat="1" ht="12.95" customHeight="1" x14ac:dyDescent="0.2">
      <c r="C36" s="16"/>
      <c r="D36" s="16"/>
    </row>
    <row r="37" spans="3:17" s="8" customFormat="1" ht="12.95" customHeight="1" x14ac:dyDescent="0.2">
      <c r="C37" s="16"/>
      <c r="D37" s="16"/>
    </row>
    <row r="38" spans="3:17" s="8" customFormat="1" ht="12.95" customHeight="1" x14ac:dyDescent="0.2">
      <c r="C38" s="16"/>
      <c r="D38" s="16"/>
    </row>
    <row r="39" spans="3:17" s="8" customFormat="1" ht="12.95" customHeight="1" x14ac:dyDescent="0.2">
      <c r="C39" s="16"/>
      <c r="D39" s="16"/>
    </row>
    <row r="40" spans="3:17" s="8" customFormat="1" ht="12.95" customHeight="1" x14ac:dyDescent="0.2">
      <c r="C40" s="16"/>
      <c r="D40" s="16"/>
    </row>
    <row r="41" spans="3:17" s="8" customFormat="1" ht="12.95" customHeight="1" x14ac:dyDescent="0.2">
      <c r="C41" s="16"/>
      <c r="D41" s="16"/>
    </row>
    <row r="42" spans="3:17" s="8" customFormat="1" ht="12.95" customHeight="1" x14ac:dyDescent="0.2">
      <c r="C42" s="16"/>
      <c r="D42" s="16"/>
    </row>
    <row r="43" spans="3:17" s="8" customFormat="1" ht="12.95" customHeight="1" x14ac:dyDescent="0.2">
      <c r="C43" s="16"/>
      <c r="D43" s="16"/>
    </row>
    <row r="44" spans="3:17" s="8" customFormat="1" ht="12.95" customHeight="1" x14ac:dyDescent="0.2">
      <c r="C44" s="16"/>
      <c r="D44" s="16"/>
    </row>
    <row r="45" spans="3:17" s="8" customFormat="1" ht="12.95" customHeight="1" x14ac:dyDescent="0.2">
      <c r="C45" s="16"/>
      <c r="D45" s="16"/>
    </row>
    <row r="46" spans="3:17" s="8" customFormat="1" ht="12.95" customHeight="1" x14ac:dyDescent="0.2">
      <c r="C46" s="16"/>
      <c r="D46" s="16"/>
    </row>
    <row r="47" spans="3:17" s="8" customFormat="1" ht="12.95" customHeight="1" x14ac:dyDescent="0.2">
      <c r="C47" s="16"/>
      <c r="D47" s="16"/>
    </row>
    <row r="48" spans="3:17" s="8" customFormat="1" ht="12.95" customHeight="1" x14ac:dyDescent="0.2">
      <c r="C48" s="16"/>
      <c r="D48" s="16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6">
    <sortCondition ref="C21:C36"/>
  </sortState>
  <phoneticPr fontId="8" type="noConversion"/>
  <hyperlinks>
    <hyperlink ref="H256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2024-01-04T06:24:08Z</dcterms:modified>
</cp:coreProperties>
</file>