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77F2604-7187-46FD-97F8-0CB6E556B57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D9" i="1"/>
  <c r="C9" i="1"/>
  <c r="E22" i="1"/>
  <c r="F22" i="1"/>
  <c r="G22" i="1"/>
  <c r="J22" i="1"/>
  <c r="C21" i="1"/>
  <c r="E21" i="1"/>
  <c r="F21" i="1"/>
  <c r="Q23" i="1"/>
  <c r="Q22" i="1"/>
  <c r="F16" i="1"/>
  <c r="Q21" i="1"/>
  <c r="C17" i="1"/>
  <c r="G21" i="1"/>
  <c r="I21" i="1"/>
  <c r="C12" i="1"/>
  <c r="C11" i="1"/>
  <c r="O21" i="1" l="1"/>
  <c r="C15" i="1"/>
  <c r="F18" i="1" s="1"/>
  <c r="O23" i="1"/>
  <c r="O22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<sst xmlns="http://schemas.openxmlformats.org/spreadsheetml/2006/main" count="55" uniqueCount="48">
  <si>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</si>
  <si>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</si>
  <si>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</si>
  <si>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</si>
  <si>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</si>
  <si>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</si>
  <si>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</si>
  <si>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</si>
  <si>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</si>
  <si>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</si>
  <si>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</si>
  <si>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</si>
  <si>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</si>
  <si>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</si>
  <si>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</si>
  <si>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</si>
  <si>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</si>
  <si>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</si>
  <si>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</si>
  <si>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</si>
  <si>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</si>
  <si>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</si>
  <si>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</si>
  <si>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</si>
  <si>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</si>
  <si>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</si>
  <si>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</si>
  <si>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</si>
  <si>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</si>
  <si>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</si>
  <si>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</si>
  <si>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</si>
  <si>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</si>
  <si>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</si>
  <si>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</si>
  <si>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</si>
  <si>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</si>
  <si>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</si>
  <si>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</si>
  <si>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</si>
  <si>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</si>
  <si>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</si>
  <si>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EW</t>
  </si>
  <si>
    <t>IBVS 6070</t>
  </si>
  <si>
    <t>I</t>
  </si>
  <si>
    <t>vis</t>
  </si>
  <si>
    <t>OEJV 0179</t>
  </si>
  <si>
    <t>V0419 Cam / GSC 4099-1073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</si>
</sst>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V0419 Cam - O-C Diagr.</a:t>
            </a:r>
          </a:p>
        </c:rich>
      </c:tx>
      <c:layout>
        <c:manualLayout>
          <c:xMode val="edge"/>
          <c:yMode val="edge"/>
          <c:x val="0.37325934536734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74103326639297"/>
          <c:y val="0.14035127795846455"/>
          <c:w val="0.8300841299645077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10706.5</c:v>
                </c:pt>
                <c:pt idx="2">
                  <c:v>14251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78-4982-8BFF-327594BAFA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10706.5</c:v>
                </c:pt>
                <c:pt idx="2">
                  <c:v>14251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78-4982-8BFF-327594BAFA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10706.5</c:v>
                </c:pt>
                <c:pt idx="2">
                  <c:v>14251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-4.2549999998300336E-2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78-4982-8BFF-327594BAFA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10706.5</c:v>
                </c:pt>
                <c:pt idx="2">
                  <c:v>14251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2.5739999997313134E-2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78-4982-8BFF-327594BAFA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10706.5</c:v>
                </c:pt>
                <c:pt idx="2">
                  <c:v>14251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78-4982-8BFF-327594BAFA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10706.5</c:v>
                </c:pt>
                <c:pt idx="2">
                  <c:v>14251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78-4982-8BFF-327594BAFA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10706.5</c:v>
                </c:pt>
                <c:pt idx="2">
                  <c:v>14251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78-4982-8BFF-327594BAFA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10706.5</c:v>
                </c:pt>
                <c:pt idx="2">
                  <c:v>14251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-0.24882645223501515</c:v>
                </c:pt>
                <c:pt idx="1">
                  <c:v>-4.2549999998300336E-2</c:v>
                </c:pt>
                <c:pt idx="2">
                  <c:v>2.5739999997313134E-2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78-4982-8BFF-327594BAFA5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10706.5</c:v>
                </c:pt>
                <c:pt idx="2">
                  <c:v>14251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878-4982-8BFF-327594BAF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273328"/>
        <c:axId val="1"/>
      </c:scatterChart>
      <c:valAx>
        <c:axId val="409273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699303255617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4651810584958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9273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7689484496889"/>
          <c:y val="0.92397937099967764"/>
          <c:w val="0.6615603272432172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619125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A987A11-3942-A918-7147-D629B9674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47</v>
      </c>
    </row>
    <row r="2" spans="1:6" x14ac:dyDescent="0.2">
      <c r="A2" t="s">
        <v>26</v>
      </c>
      <c r="B2" t="s">
        <v>42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37">
        <v>51503.548000000003</v>
      </c>
      <c r="D7" s="29" t="s">
        <v>41</v>
      </c>
    </row>
    <row r="8" spans="1:6" x14ac:dyDescent="0.2">
      <c r="A8" t="s">
        <v>6</v>
      </c>
      <c r="C8" s="37">
        <v>0.41470000000000001</v>
      </c>
      <c r="D8" s="29" t="s">
        <v>41</v>
      </c>
    </row>
    <row r="9" spans="1:6" x14ac:dyDescent="0.2">
      <c r="A9" s="24" t="s">
        <v>35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-0.24882645223501515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1.9266469176361537E-5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57413.46344</v>
      </c>
      <c r="E15" s="14" t="s">
        <v>37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0.4147192664691764</v>
      </c>
      <c r="E16" s="14" t="s">
        <v>33</v>
      </c>
      <c r="F16" s="15">
        <f ca="1">NOW()+15018.5+$C$5/24</f>
        <v>60324.819125231479</v>
      </c>
    </row>
    <row r="17" spans="1:21" ht="13.5" thickBot="1" x14ac:dyDescent="0.25">
      <c r="A17" s="14" t="s">
        <v>30</v>
      </c>
      <c r="B17" s="10"/>
      <c r="C17" s="10">
        <f>COUNT(C21:C2191)</f>
        <v>3</v>
      </c>
      <c r="E17" s="14" t="s">
        <v>38</v>
      </c>
      <c r="F17" s="15">
        <f ca="1">ROUND(2*(F16-$C$7)/$C$8,0)/2+F15</f>
        <v>21272.5</v>
      </c>
    </row>
    <row r="18" spans="1:21" ht="14.25" thickTop="1" thickBot="1" x14ac:dyDescent="0.25">
      <c r="A18" s="16" t="s">
        <v>8</v>
      </c>
      <c r="B18" s="10"/>
      <c r="C18" s="19">
        <f ca="1">+C15</f>
        <v>57413.46344</v>
      </c>
      <c r="D18" s="20">
        <f ca="1">+C16</f>
        <v>0.4147192664691764</v>
      </c>
      <c r="E18" s="14" t="s">
        <v>39</v>
      </c>
      <c r="F18" s="23">
        <f ca="1">ROUND(2*(F16-$C$15)/$C$16,0)/2+F15</f>
        <v>7021</v>
      </c>
    </row>
    <row r="19" spans="1:21" ht="13.5" thickTop="1" x14ac:dyDescent="0.2">
      <c r="E19" s="14" t="s">
        <v>34</v>
      </c>
      <c r="F19" s="18">
        <f ca="1">+$C$15+$C$16*F18-15018.5-$C$5/24</f>
        <v>45307.103243213423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45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s="33" t="s">
        <v>41</v>
      </c>
      <c r="B21" s="33"/>
      <c r="C21" s="32">
        <f>C$7</f>
        <v>51503.548000000003</v>
      </c>
      <c r="D21" s="32" t="s">
        <v>16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-0.24882645223501515</v>
      </c>
      <c r="Q21" s="2">
        <f>+C21-15018.5</f>
        <v>36485.048000000003</v>
      </c>
    </row>
    <row r="22" spans="1:21" x14ac:dyDescent="0.2">
      <c r="A22" s="30" t="s">
        <v>43</v>
      </c>
      <c r="B22" s="31" t="s">
        <v>44</v>
      </c>
      <c r="C22" s="32">
        <v>55943.491000000002</v>
      </c>
      <c r="D22" s="32">
        <v>4.0000000000000002E-4</v>
      </c>
      <c r="E22">
        <f>+(C22-C$7)/C$8</f>
        <v>10706.397395707738</v>
      </c>
      <c r="F22">
        <f>ROUND(2*E22,0)/2</f>
        <v>10706.5</v>
      </c>
      <c r="G22">
        <f>+C22-(C$7+F22*C$8)</f>
        <v>-4.2549999998300336E-2</v>
      </c>
      <c r="J22">
        <f>+G22</f>
        <v>-4.2549999998300336E-2</v>
      </c>
      <c r="O22">
        <f ca="1">+C$11+C$12*$F22</f>
        <v>-4.2549999998300336E-2</v>
      </c>
      <c r="Q22" s="2">
        <f>+C22-15018.5</f>
        <v>40924.991000000002</v>
      </c>
      <c r="R22" t="s">
        <v>0</v>
      </c>
    </row>
    <row r="23" spans="1:21" x14ac:dyDescent="0.2">
      <c r="A23" s="34" t="s">
        <v>46</v>
      </c>
      <c r="B23" s="35" t="s">
        <v>44</v>
      </c>
      <c r="C23" s="36">
        <v>57413.46344</v>
      </c>
      <c r="D23" s="36">
        <v>6.9999999999999999E-4</v>
      </c>
      <c r="E23">
        <f>+(C23-C$7)/C$8</f>
        <v>14251.06206896551</v>
      </c>
      <c r="F23">
        <f>ROUND(2*E23,0)/2</f>
        <v>14251</v>
      </c>
      <c r="G23">
        <f>+C23-(C$7+F23*C$8)</f>
        <v>2.5739999997313134E-2</v>
      </c>
      <c r="K23">
        <f>+G23</f>
        <v>2.5739999997313134E-2</v>
      </c>
      <c r="O23">
        <f ca="1">+C$11+C$12*$F23</f>
        <v>2.5739999997313134E-2</v>
      </c>
      <c r="Q23" s="2">
        <f>+C23-15018.5</f>
        <v>42394.96344</v>
      </c>
      <c r="R23" t="s">
        <v>1</v>
      </c>
    </row>
    <row r="24" spans="1:21" x14ac:dyDescent="0.2">
      <c r="A24" s="33"/>
      <c r="B24" s="33"/>
      <c r="C24" s="32"/>
      <c r="D24" s="32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2558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2024-01-15T06:39:32Z</dcterms:modified>
</cp:coreProperties>
</file>