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865140E-719B-47E4-A7EB-88723C2A30E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I23" i="1"/>
  <c r="Q23" i="1"/>
  <c r="E22" i="1"/>
  <c r="F22" i="1"/>
  <c r="G22" i="1"/>
  <c r="I22" i="1"/>
  <c r="F11" i="1"/>
  <c r="Q22" i="1"/>
  <c r="C21" i="1"/>
  <c r="G21" i="1"/>
  <c r="H21" i="1"/>
  <c r="G11" i="1"/>
  <c r="E21" i="1"/>
  <c r="F21" i="1"/>
  <c r="E14" i="1"/>
  <c r="E15" i="1" s="1"/>
  <c r="Q21" i="1"/>
  <c r="C17" i="1"/>
  <c r="C12" i="1"/>
  <c r="C16" i="1" l="1"/>
  <c r="D18" i="1" s="1"/>
  <c r="C11" i="1"/>
  <c r="O22" i="1" l="1"/>
  <c r="C15" i="1"/>
  <c r="O21" i="1"/>
  <c r="O23" i="1"/>
  <c r="C18" i="1" l="1"/>
  <c r="E16" i="1"/>
  <c r="E17" i="1" s="1"/>
</calcChain>
</file>

<file path=xl/sharedStrings.xml><?xml version="1.0" encoding="utf-8"?>
<sst xmlns="http://schemas.openxmlformats.org/spreadsheetml/2006/main" count="54" uniqueCount="48">
  <si>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</si>
  <si>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</si>
  <si>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</si>
  <si>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</si>
  <si>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</si>
  <si>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</si>
  <si>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</si>
  <si>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</si>
  <si>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</si>
  <si>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</si>
  <si>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</si>
  <si>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</si>
  <si>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</si>
  <si>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</si>
  <si>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</si>
  <si>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</si>
  <si>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</si>
  <si>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</si>
  <si>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</si>
  <si>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</si>
  <si>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</si>
  <si>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</si>
  <si>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</si>
  <si>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</si>
  <si>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</si>
  <si>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</si>
  <si>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</si>
  <si>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</si>
  <si>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</si>
  <si>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</si>
  <si>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</si>
  <si>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</si>
  <si>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</si>
  <si>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</si>
  <si>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</si>
  <si>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</si>
  <si>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</si>
  <si>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</si>
  <si>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</si>
  <si>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</si>
  <si>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</si>
  <si>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</si>
  <si>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V0420 Cam / GSC 4349-0573</t>
  </si>
  <si>
    <t>EB</t>
  </si>
  <si>
    <t>IBVS 6029</t>
  </si>
  <si>
    <t>I</t>
  </si>
  <si>
    <t>IBVS 6118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</si>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</sst>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V0420 Cam - O-C Diagr.</a:t>
            </a:r>
          </a:p>
        </c:rich>
      </c:tx>
      <c:layout>
        <c:manualLayout>
          <c:xMode val="edge"/>
          <c:yMode val="edge"/>
          <c:x val="0.3639097744360902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4.0000000000000001E-3</c:v>
                  </c:pt>
                  <c:pt idx="2">
                    <c:v>3.0999999999999999E-3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4.0000000000000001E-3</c:v>
                  </c:pt>
                  <c:pt idx="2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7852</c:v>
                </c:pt>
                <c:pt idx="2">
                  <c:v>8868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4D-4945-ACA1-24DB62F7B0E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7852</c:v>
                </c:pt>
                <c:pt idx="2">
                  <c:v>8868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2.5880000001052395E-2</c:v>
                </c:pt>
                <c:pt idx="2">
                  <c:v>2.1220000002358574E-2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C4D-4945-ACA1-24DB62F7B0E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7852</c:v>
                </c:pt>
                <c:pt idx="2">
                  <c:v>8868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C4D-4945-ACA1-24DB62F7B0E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7852</c:v>
                </c:pt>
                <c:pt idx="2">
                  <c:v>8868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C4D-4945-ACA1-24DB62F7B0E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7852</c:v>
                </c:pt>
                <c:pt idx="2">
                  <c:v>8868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C4D-4945-ACA1-24DB62F7B0E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7852</c:v>
                </c:pt>
                <c:pt idx="2">
                  <c:v>8868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C4D-4945-ACA1-24DB62F7B0E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7852</c:v>
                </c:pt>
                <c:pt idx="2">
                  <c:v>8868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C4D-4945-ACA1-24DB62F7B0E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7852</c:v>
                </c:pt>
                <c:pt idx="2">
                  <c:v>8868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4.5207417110212575E-4</c:v>
                </c:pt>
                <c:pt idx="1">
                  <c:v>2.1934140011550765E-2</c:v>
                </c:pt>
                <c:pt idx="2">
                  <c:v>2.4713785820758078E-2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C4D-4945-ACA1-24DB62F7B0E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7852</c:v>
                </c:pt>
                <c:pt idx="2">
                  <c:v>8868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C4D-4945-ACA1-24DB62F7B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4048576"/>
        <c:axId val="1"/>
      </c:scatterChart>
      <c:valAx>
        <c:axId val="544048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0485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75366568914952"/>
          <c:w val="0.733834586466165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263F9F8-657F-5D11-AB65-6D36443273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23</v>
      </c>
      <c r="B2" t="s">
        <v>43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7">
        <v>51519.97</v>
      </c>
      <c r="D7" s="30" t="s">
        <v>41</v>
      </c>
    </row>
    <row r="8" spans="1:7" x14ac:dyDescent="0.2">
      <c r="A8" t="s">
        <v>3</v>
      </c>
      <c r="C8" s="37">
        <v>0.56555999999999995</v>
      </c>
      <c r="D8" s="30" t="s">
        <v>41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4.5207417110212575E-4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2.7358718594560163E-6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60324.819597337962</v>
      </c>
    </row>
    <row r="15" spans="1:7" x14ac:dyDescent="0.2">
      <c r="A15" s="12" t="s">
        <v>17</v>
      </c>
      <c r="B15" s="10"/>
      <c r="C15" s="13">
        <f ca="1">(C7+C11)+(C8+C12)*INT(MAX(F21:F3533))</f>
        <v>56535.380793785822</v>
      </c>
      <c r="D15" s="14" t="s">
        <v>38</v>
      </c>
      <c r="E15" s="15">
        <f ca="1">ROUND(2*(E14-$C$7)/$C$8,0)/2+E13</f>
        <v>15569.5</v>
      </c>
    </row>
    <row r="16" spans="1:7" x14ac:dyDescent="0.2">
      <c r="A16" s="16" t="s">
        <v>4</v>
      </c>
      <c r="B16" s="10"/>
      <c r="C16" s="17">
        <f ca="1">+C8+C12</f>
        <v>0.56556273587185946</v>
      </c>
      <c r="D16" s="14" t="s">
        <v>39</v>
      </c>
      <c r="E16" s="24">
        <f ca="1">ROUND(2*(E14-$C$15)/$C$16,0)/2+E13</f>
        <v>6701.5</v>
      </c>
    </row>
    <row r="17" spans="1:18" ht="13.5" thickBot="1" x14ac:dyDescent="0.25">
      <c r="A17" s="14" t="s">
        <v>29</v>
      </c>
      <c r="B17" s="10"/>
      <c r="C17" s="10">
        <f>COUNT(C21:C2191)</f>
        <v>3</v>
      </c>
      <c r="D17" s="14" t="s">
        <v>33</v>
      </c>
      <c r="E17" s="18">
        <f ca="1">+$C$15+$C$16*E16-15018.5-$C$9/24</f>
        <v>45307.395301564422</v>
      </c>
    </row>
    <row r="18" spans="1:18" ht="14.25" thickTop="1" thickBot="1" x14ac:dyDescent="0.25">
      <c r="A18" s="16" t="s">
        <v>5</v>
      </c>
      <c r="B18" s="10"/>
      <c r="C18" s="19">
        <f ca="1">+C15</f>
        <v>56535.380793785822</v>
      </c>
      <c r="D18" s="20">
        <f ca="1">+C16</f>
        <v>0.56556273587185946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28</v>
      </c>
      <c r="J20" s="7" t="s">
        <v>47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x14ac:dyDescent="0.2">
      <c r="A21" t="s">
        <v>41</v>
      </c>
      <c r="C21" s="8">
        <f>C7</f>
        <v>51519.97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4.5207417110212575E-4</v>
      </c>
      <c r="Q21" s="2">
        <f>+C21-15018.5</f>
        <v>36501.47</v>
      </c>
    </row>
    <row r="22" spans="1:18" x14ac:dyDescent="0.2">
      <c r="A22" s="31" t="s">
        <v>44</v>
      </c>
      <c r="B22" s="32" t="s">
        <v>45</v>
      </c>
      <c r="C22" s="31">
        <v>55960.773000000001</v>
      </c>
      <c r="D22" s="31">
        <v>4.0000000000000001E-3</v>
      </c>
      <c r="E22">
        <f>+(C22-C$7)/C$8</f>
        <v>7852.0457599547353</v>
      </c>
      <c r="F22">
        <f>ROUND(2*E22,0)/2</f>
        <v>7852</v>
      </c>
      <c r="G22">
        <f>+C22-(C$7+F22*C$8)</f>
        <v>2.5880000001052395E-2</v>
      </c>
      <c r="I22">
        <f>+G22</f>
        <v>2.5880000001052395E-2</v>
      </c>
      <c r="O22">
        <f ca="1">+C$11+C$12*$F22</f>
        <v>2.1934140011550765E-2</v>
      </c>
      <c r="Q22" s="2">
        <f>+C22-15018.5</f>
        <v>40942.273000000001</v>
      </c>
    </row>
    <row r="23" spans="1:18" x14ac:dyDescent="0.2">
      <c r="A23" s="33" t="s">
        <v>46</v>
      </c>
      <c r="B23" s="34" t="s">
        <v>45</v>
      </c>
      <c r="C23" s="35">
        <v>56535.3773</v>
      </c>
      <c r="D23" s="36">
        <v>3.0999999999999999E-3</v>
      </c>
      <c r="E23">
        <f>+(C23-C$7)/C$8</f>
        <v>8868.0375203338281</v>
      </c>
      <c r="F23">
        <f>ROUND(2*E23,0)/2</f>
        <v>8868</v>
      </c>
      <c r="G23">
        <f>+C23-(C$7+F23*C$8)</f>
        <v>2.1220000002358574E-2</v>
      </c>
      <c r="I23">
        <f>+G23</f>
        <v>2.1220000002358574E-2</v>
      </c>
      <c r="O23">
        <f ca="1">+C$11+C$12*$F23</f>
        <v>2.4713785820758078E-2</v>
      </c>
      <c r="Q23" s="2">
        <f>+C23-15018.5</f>
        <v>41516.8773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2024-01-15T06:40:13Z</dcterms:modified>
</cp:coreProperties>
</file>