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F58DAC4-0CD1-4A48-B2D7-A83958E8790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C21" i="1"/>
  <c r="E21" i="1"/>
  <c r="F21" i="1"/>
  <c r="G21" i="1"/>
  <c r="H21" i="1"/>
  <c r="E22" i="1"/>
  <c r="F22" i="1"/>
  <c r="G22" i="1"/>
  <c r="I22" i="1"/>
  <c r="Q23" i="1"/>
  <c r="F11" i="1"/>
  <c r="Q22" i="1"/>
  <c r="A21" i="1"/>
  <c r="D8" i="1"/>
  <c r="H20" i="1"/>
  <c r="A1" i="1"/>
  <c r="G11" i="1"/>
  <c r="E14" i="1"/>
  <c r="C17" i="1"/>
  <c r="Q21" i="1"/>
  <c r="C11" i="1"/>
  <c r="E15" i="1" l="1"/>
  <c r="C12" i="1"/>
  <c r="C16" i="1" l="1"/>
  <c r="D18" i="1" s="1"/>
  <c r="O22" i="1"/>
  <c r="C15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<sst xmlns="http://schemas.openxmlformats.org/spreadsheetml/2006/main" count="52" uniqueCount="50">
  <si>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</si>
  <si>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</si>
  <si>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</si>
  <si>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</si>
  <si>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</si>
  <si>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</si>
  <si>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</si>
  <si>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</si>
  <si>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</si>
  <si>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</si>
  <si>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</si>
  <si>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</si>
  <si>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</si>
  <si>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</si>
  <si>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</si>
  <si>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</si>
  <si>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</si>
  <si>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</si>
  <si>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</si>
  <si>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</si>
  <si>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</si>
  <si>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</si>
  <si>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</si>
  <si>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</si>
  <si>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</si>
  <si>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</si>
  <si>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</si>
  <si>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</si>
  <si>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</si>
  <si>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</si>
  <si>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</si>
  <si>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</si>
  <si>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</si>
  <si>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</si>
  <si>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</si>
  <si>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</si>
  <si>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</si>
  <si>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</si>
  <si>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</si>
  <si>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</si>
  <si>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</si>
  <si>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V0438 Cam</t>
  </si>
  <si>
    <t>IBVS 6048</t>
  </si>
  <si>
    <t>II</t>
  </si>
  <si>
    <t>IBVS 6118</t>
  </si>
  <si>
    <t>EW:</t>
  </si>
  <si>
    <t>G4529-1407</t>
  </si>
  <si>
    <t>BRNO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</si>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</sst>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V0438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-1127.5</c:v>
                </c:pt>
                <c:pt idx="2">
                  <c:v>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BD-436E-B1DE-F4FD47D015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-1127.5</c:v>
                </c:pt>
                <c:pt idx="2">
                  <c:v>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-9.2579575721174479E-6</c:v>
                </c:pt>
                <c:pt idx="2">
                  <c:v>4.1036400943994522E-9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BD-436E-B1DE-F4FD47D015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-1127.5</c:v>
                </c:pt>
                <c:pt idx="2">
                  <c:v>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BD-436E-B1DE-F4FD47D015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-1127.5</c:v>
                </c:pt>
                <c:pt idx="2">
                  <c:v>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BD-436E-B1DE-F4FD47D015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-1127.5</c:v>
                </c:pt>
                <c:pt idx="2">
                  <c:v>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BD-436E-B1DE-F4FD47D015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-1127.5</c:v>
                </c:pt>
                <c:pt idx="2">
                  <c:v>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BD-436E-B1DE-F4FD47D015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-1127.5</c:v>
                </c:pt>
                <c:pt idx="2">
                  <c:v>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BD-436E-B1DE-F4FD47D015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-1127.5</c:v>
                </c:pt>
                <c:pt idx="2">
                  <c:v>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-9.4216372747426506E-13</c:v>
                </c:pt>
                <c:pt idx="1">
                  <c:v>-9.2579575716998216E-6</c:v>
                </c:pt>
                <c:pt idx="2">
                  <c:v>4.1045818405013925E-9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BD-436E-B1DE-F4FD47D015E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-1127.5</c:v>
                </c:pt>
                <c:pt idx="2">
                  <c:v>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BD-436E-B1DE-F4FD47D01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556032"/>
        <c:axId val="1"/>
      </c:scatterChart>
      <c:valAx>
        <c:axId val="65655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556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4436090225563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F715C88-41A4-6164-8B1A-91574DF57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tr">
        <f>E2&amp;" / GSC "&amp;RIGHT(F2,9)</f>
        <v>V0438 Cam / GSC 4529-1407</v>
      </c>
    </row>
    <row r="2" spans="1:7" x14ac:dyDescent="0.2">
      <c r="A2" t="s">
        <v>23</v>
      </c>
      <c r="B2" t="s">
        <v>45</v>
      </c>
      <c r="C2" s="3"/>
      <c r="D2" s="3"/>
      <c r="E2" s="10" t="s">
        <v>41</v>
      </c>
      <c r="F2" t="s">
        <v>46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56535.134583377665</v>
      </c>
      <c r="D7" s="30" t="s">
        <v>47</v>
      </c>
    </row>
    <row r="8" spans="1:7" x14ac:dyDescent="0.2">
      <c r="A8" t="s">
        <v>3</v>
      </c>
      <c r="C8" s="8">
        <v>0.50083323646980682</v>
      </c>
      <c r="D8" s="30" t="str">
        <f>D7</f>
        <v>BRNO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-9.4216372747426506E-13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8.2110480084577335E-9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60324.823503009255</v>
      </c>
    </row>
    <row r="15" spans="1:7" x14ac:dyDescent="0.2">
      <c r="A15" s="12" t="s">
        <v>17</v>
      </c>
      <c r="B15" s="10"/>
      <c r="C15" s="13">
        <f ca="1">(C7+C11)+(C8+C12)*INT(MAX(F21:F3533))</f>
        <v>56535.134583377665</v>
      </c>
      <c r="D15" s="14" t="s">
        <v>38</v>
      </c>
      <c r="E15" s="15">
        <f ca="1">ROUND(2*(E14-$C$7)/$C$8,0)/2+E13</f>
        <v>7568</v>
      </c>
    </row>
    <row r="16" spans="1:7" x14ac:dyDescent="0.2">
      <c r="A16" s="16" t="s">
        <v>4</v>
      </c>
      <c r="B16" s="10"/>
      <c r="C16" s="17">
        <f ca="1">+C8+C12</f>
        <v>0.50083324468085488</v>
      </c>
      <c r="D16" s="14" t="s">
        <v>39</v>
      </c>
      <c r="E16" s="24">
        <f ca="1">ROUND(2*(E14-$C$15)/$C$16,0)/2+E13</f>
        <v>7568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45307.336412455712</v>
      </c>
    </row>
    <row r="18" spans="1:18" ht="14.25" thickTop="1" thickBot="1" x14ac:dyDescent="0.25">
      <c r="A18" s="16" t="s">
        <v>5</v>
      </c>
      <c r="B18" s="10"/>
      <c r="C18" s="19">
        <f ca="1">+C15</f>
        <v>56535.134583377665</v>
      </c>
      <c r="D18" s="20">
        <f ca="1">+C16</f>
        <v>0.50083324468085488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28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tr">
        <f>D7</f>
        <v>BRNO</v>
      </c>
      <c r="C21" s="8">
        <f>C$7</f>
        <v>56535.134583377665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-9.4216372747426506E-13</v>
      </c>
      <c r="Q21" s="2">
        <f>+C21-15018.5</f>
        <v>41516.634583377665</v>
      </c>
    </row>
    <row r="22" spans="1:18" x14ac:dyDescent="0.2">
      <c r="A22" s="31" t="s">
        <v>42</v>
      </c>
      <c r="B22" s="32" t="s">
        <v>43</v>
      </c>
      <c r="C22" s="33">
        <v>55970.445099999997</v>
      </c>
      <c r="D22" s="33">
        <v>6.0000000000000001E-3</v>
      </c>
      <c r="E22">
        <f>+(C22-C$7)/C$8</f>
        <v>-1127.5000184851162</v>
      </c>
      <c r="F22">
        <f>ROUND(2*E22,0)/2</f>
        <v>-1127.5</v>
      </c>
      <c r="G22">
        <f>+C22-(C$7+F22*C$8)</f>
        <v>-9.2579575721174479E-6</v>
      </c>
      <c r="I22">
        <f>+G22</f>
        <v>-9.2579575721174479E-6</v>
      </c>
      <c r="O22">
        <f ca="1">+C$11+C$12*$F22</f>
        <v>-9.2579575716998216E-6</v>
      </c>
      <c r="Q22" s="2">
        <f>+C22-15018.5</f>
        <v>40951.945099999997</v>
      </c>
    </row>
    <row r="23" spans="1:18" x14ac:dyDescent="0.2">
      <c r="A23" s="34" t="s">
        <v>44</v>
      </c>
      <c r="B23" s="35" t="s">
        <v>48</v>
      </c>
      <c r="C23" s="36">
        <v>56535.385000000002</v>
      </c>
      <c r="D23" s="37">
        <v>3.3E-3</v>
      </c>
      <c r="E23">
        <f>+(C23-C$7)/C$8</f>
        <v>0.50000000819068424</v>
      </c>
      <c r="F23">
        <f>ROUND(2*E23,0)/2</f>
        <v>0.5</v>
      </c>
      <c r="G23">
        <f>+C23-(C$7+F23*C$8)</f>
        <v>4.1036400943994522E-9</v>
      </c>
      <c r="I23">
        <f>+G23</f>
        <v>4.1036400943994522E-9</v>
      </c>
      <c r="O23">
        <f ca="1">+C$11+C$12*$F23</f>
        <v>4.1045818405013925E-9</v>
      </c>
      <c r="Q23" s="2">
        <f>+C23-15018.5</f>
        <v>41516.885000000002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2024-01-15T06:45:50Z</dcterms:modified>
</cp:coreProperties>
</file>