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32B49FB-5BD4-44D0-9901-8945C2ADC4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22" i="2" l="1"/>
  <c r="F22" i="2"/>
  <c r="G22" i="2"/>
  <c r="K22" i="2"/>
  <c r="C9" i="2"/>
  <c r="D9" i="2"/>
  <c r="E21" i="2"/>
  <c r="F21" i="2"/>
  <c r="G21" i="2"/>
  <c r="K21" i="2"/>
  <c r="E23" i="2"/>
  <c r="F23" i="2"/>
  <c r="G23" i="2"/>
  <c r="K23" i="2"/>
  <c r="E24" i="2"/>
  <c r="F24" i="2"/>
  <c r="E25" i="2"/>
  <c r="F25" i="2"/>
  <c r="G25" i="2"/>
  <c r="K25" i="2"/>
  <c r="E26" i="2"/>
  <c r="F26" i="2"/>
  <c r="G26" i="2"/>
  <c r="K26" i="2"/>
  <c r="E27" i="2"/>
  <c r="F27" i="2"/>
  <c r="G27" i="2"/>
  <c r="K27" i="2"/>
  <c r="E28" i="2"/>
  <c r="F28" i="2"/>
  <c r="G28" i="2"/>
  <c r="K28" i="2"/>
  <c r="E29" i="2"/>
  <c r="F29" i="2"/>
  <c r="G29" i="2"/>
  <c r="K29" i="2"/>
  <c r="F16" i="2"/>
  <c r="F17" i="2" s="1"/>
  <c r="C17" i="2"/>
  <c r="Q21" i="2"/>
  <c r="Q22" i="2"/>
  <c r="Q23" i="2"/>
  <c r="Q24" i="2"/>
  <c r="Q25" i="2"/>
  <c r="Q26" i="2"/>
  <c r="Q27" i="2"/>
  <c r="Q28" i="2"/>
  <c r="Q29" i="2"/>
  <c r="C7" i="1"/>
  <c r="E22" i="1"/>
  <c r="F22" i="1"/>
  <c r="E27" i="1"/>
  <c r="F27" i="1"/>
  <c r="E23" i="1"/>
  <c r="F23" i="1"/>
  <c r="E24" i="1"/>
  <c r="F24" i="1"/>
  <c r="D9" i="1"/>
  <c r="C9" i="1"/>
  <c r="Q27" i="1"/>
  <c r="Q28" i="1"/>
  <c r="Q29" i="1"/>
  <c r="Q23" i="1"/>
  <c r="Q24" i="1"/>
  <c r="Q25" i="1"/>
  <c r="Q26" i="1"/>
  <c r="Q22" i="1"/>
  <c r="F16" i="1"/>
  <c r="C17" i="1"/>
  <c r="Q21" i="1"/>
  <c r="G29" i="1"/>
  <c r="K29" i="1"/>
  <c r="G23" i="1"/>
  <c r="K23" i="1"/>
  <c r="E29" i="1"/>
  <c r="F29" i="1"/>
  <c r="G22" i="1"/>
  <c r="K22" i="1"/>
  <c r="E26" i="1"/>
  <c r="F26" i="1"/>
  <c r="G26" i="1"/>
  <c r="K26" i="1"/>
  <c r="G21" i="1"/>
  <c r="E28" i="1"/>
  <c r="F28" i="1"/>
  <c r="G28" i="1"/>
  <c r="K28" i="1"/>
  <c r="E25" i="1"/>
  <c r="F25" i="1"/>
  <c r="G25" i="1"/>
  <c r="K25" i="1"/>
  <c r="E21" i="1"/>
  <c r="F21" i="1"/>
  <c r="G24" i="1"/>
  <c r="K24" i="1"/>
  <c r="G27" i="1"/>
  <c r="K27" i="1"/>
  <c r="G24" i="2"/>
  <c r="K21" i="1"/>
  <c r="K24" i="2"/>
  <c r="C12" i="2"/>
  <c r="C12" i="1"/>
  <c r="C11" i="2"/>
  <c r="C11" i="1"/>
  <c r="O27" i="1" l="1"/>
  <c r="S27" i="1" s="1"/>
  <c r="O22" i="1"/>
  <c r="S22" i="1" s="1"/>
  <c r="O28" i="1"/>
  <c r="S28" i="1" s="1"/>
  <c r="C15" i="1"/>
  <c r="F18" i="1" s="1"/>
  <c r="O29" i="1"/>
  <c r="S29" i="1" s="1"/>
  <c r="O24" i="1"/>
  <c r="S24" i="1" s="1"/>
  <c r="O25" i="1"/>
  <c r="S25" i="1" s="1"/>
  <c r="O26" i="1"/>
  <c r="S26" i="1" s="1"/>
  <c r="O21" i="1"/>
  <c r="S21" i="1" s="1"/>
  <c r="O23" i="1"/>
  <c r="S23" i="1" s="1"/>
  <c r="O27" i="2"/>
  <c r="S27" i="2" s="1"/>
  <c r="O25" i="2"/>
  <c r="S25" i="2" s="1"/>
  <c r="O29" i="2"/>
  <c r="S29" i="2" s="1"/>
  <c r="O28" i="2"/>
  <c r="S28" i="2" s="1"/>
  <c r="O21" i="2"/>
  <c r="S21" i="2" s="1"/>
  <c r="O22" i="2"/>
  <c r="S22" i="2" s="1"/>
  <c r="O24" i="2"/>
  <c r="S24" i="2" s="1"/>
  <c r="O26" i="2"/>
  <c r="S26" i="2" s="1"/>
  <c r="C15" i="2"/>
  <c r="O23" i="2"/>
  <c r="S23" i="2" s="1"/>
  <c r="C16" i="1"/>
  <c r="D18" i="1" s="1"/>
  <c r="C16" i="2"/>
  <c r="D18" i="2" s="1"/>
  <c r="F17" i="1"/>
  <c r="S19" i="1" l="1"/>
  <c r="S19" i="2"/>
  <c r="F19" i="1"/>
  <c r="C18" i="1"/>
  <c r="C18" i="2"/>
  <c r="F18" i="2"/>
  <c r="F19" i="2" s="1"/>
</calcChain>
</file>

<file path=xl/sharedStrings.xml><?xml version="1.0" encoding="utf-8"?>
<sst xmlns="http://schemas.openxmlformats.org/spreadsheetml/2006/main" count="132" uniqueCount="56">
  <si>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</si>
  <si>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</si>
  <si>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</si>
  <si>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</si>
  <si>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</si>
  <si>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</si>
  <si>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</si>
  <si>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</si>
  <si>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</si>
  <si>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</si>
  <si>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</si>
  <si>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</si>
  <si>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</si>
  <si>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</si>
  <si>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</si>
  <si>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</si>
  <si>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</si>
  <si>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</si>
  <si>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</si>
  <si>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</si>
  <si>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</si>
  <si>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</si>
  <si>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</si>
  <si>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</si>
  <si>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</si>
  <si>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</si>
  <si>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</si>
  <si>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</si>
  <si>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</si>
  <si>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</si>
  <si>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</si>
  <si>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</si>
  <si>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</si>
  <si>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</si>
  <si>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</si>
  <si>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</si>
  <si>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</si>
  <si>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V0442 Cam   / GSC 4370-0206 </t>
  </si>
  <si>
    <t>EW</t>
  </si>
  <si>
    <t>IBVS 6011</t>
  </si>
  <si>
    <t>II</t>
  </si>
  <si>
    <t>IBVS 6042</t>
  </si>
  <si>
    <t>I:</t>
  </si>
  <si>
    <t>IBVS 6044</t>
  </si>
  <si>
    <t>I</t>
  </si>
  <si>
    <t>BAD?</t>
  </si>
  <si>
    <t>VSB 069</t>
  </si>
  <si>
    <t>V</t>
  </si>
  <si>
    <t>Ic</t>
  </si>
  <si>
    <t>B</t>
  </si>
  <si>
    <t>pg</t>
  </si>
  <si>
    <t>vis</t>
  </si>
  <si>
    <t>PE</t>
  </si>
  <si>
    <t>CCD</t>
  </si>
  <si>
    <t>VSX</t>
  </si>
  <si>
    <t>Period is not much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</si>
</sst>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6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V0442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2A-4489-A620-EBD93CF9D9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2A-4489-A620-EBD93CF9D9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2A-4489-A620-EBD93CF9D9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1.9510999991325662E-2</c:v>
                </c:pt>
                <c:pt idx="1">
                  <c:v>-2.725000013015233E-4</c:v>
                </c:pt>
                <c:pt idx="2">
                  <c:v>-9.6951000006811228E-2</c:v>
                </c:pt>
                <c:pt idx="3">
                  <c:v>-0.10229025000444381</c:v>
                </c:pt>
                <c:pt idx="4">
                  <c:v>-0.10027699999773176</c:v>
                </c:pt>
                <c:pt idx="5">
                  <c:v>5.4864749996340834E-2</c:v>
                </c:pt>
                <c:pt idx="6">
                  <c:v>0.10755775000143331</c:v>
                </c:pt>
                <c:pt idx="7">
                  <c:v>0.10875775000022259</c:v>
                </c:pt>
                <c:pt idx="8">
                  <c:v>-0.10932900000625523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2A-4489-A620-EBD93CF9D9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2A-4489-A620-EBD93CF9D9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2A-4489-A620-EBD93CF9D9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2A-4489-A620-EBD93CF9D9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-5.1769682466203767E-2</c:v>
                </c:pt>
                <c:pt idx="1">
                  <c:v>-2.3478994329545699E-2</c:v>
                </c:pt>
                <c:pt idx="2">
                  <c:v>-1.8833753894540194E-2</c:v>
                </c:pt>
                <c:pt idx="3">
                  <c:v>-2.2660068067538106E-2</c:v>
                </c:pt>
                <c:pt idx="4">
                  <c:v>-2.2657273097360604E-2</c:v>
                </c:pt>
                <c:pt idx="5">
                  <c:v>-2.2268772242688063E-2</c:v>
                </c:pt>
                <c:pt idx="6">
                  <c:v>1.4412416366825907E-2</c:v>
                </c:pt>
                <c:pt idx="7">
                  <c:v>1.4412416366825907E-2</c:v>
                </c:pt>
                <c:pt idx="8">
                  <c:v>1.4415211337003415E-2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2A-4489-A620-EBD93CF9D9B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1374</c:v>
                </c:pt>
                <c:pt idx="1">
                  <c:v>6435</c:v>
                </c:pt>
                <c:pt idx="2">
                  <c:v>7266</c:v>
                </c:pt>
                <c:pt idx="3">
                  <c:v>6581.5</c:v>
                </c:pt>
                <c:pt idx="4">
                  <c:v>6582</c:v>
                </c:pt>
                <c:pt idx="5">
                  <c:v>6651.5</c:v>
                </c:pt>
                <c:pt idx="6">
                  <c:v>13213.5</c:v>
                </c:pt>
                <c:pt idx="7">
                  <c:v>13213.5</c:v>
                </c:pt>
                <c:pt idx="8">
                  <c:v>13214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2A-4489-A620-EBD93CF9D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208880"/>
        <c:axId val="1"/>
      </c:scatterChart>
      <c:valAx>
        <c:axId val="65420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208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V442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62-435A-A27B-8EE94D04025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62-435A-A27B-8EE94D04025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62-435A-A27B-8EE94D04025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5.0090000004274771E-3</c:v>
                </c:pt>
                <c:pt idx="2">
                  <c:v>1.4600100003008265E-2</c:v>
                </c:pt>
                <c:pt idx="3">
                  <c:v>1.3210700002673548E-2</c:v>
                </c:pt>
                <c:pt idx="4">
                  <c:v>1.4089400006923825E-2</c:v>
                </c:pt>
                <c:pt idx="5">
                  <c:v>1.15287000007811E-2</c:v>
                </c:pt>
                <c:pt idx="6">
                  <c:v>2.9146000015316531E-3</c:v>
                </c:pt>
                <c:pt idx="7">
                  <c:v>4.1146000003209338E-3</c:v>
                </c:pt>
                <c:pt idx="8">
                  <c:v>6.2145999982021749E-3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62-435A-A27B-8EE94D04025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62-435A-A27B-8EE94D04025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62-435A-A27B-8EE94D04025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62-435A-A27B-8EE94D04025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9.2023485106529496E-3</c:v>
                </c:pt>
                <c:pt idx="1">
                  <c:v>8.2954585479166447E-3</c:v>
                </c:pt>
                <c:pt idx="2">
                  <c:v>8.1465917049769118E-3</c:v>
                </c:pt>
                <c:pt idx="3">
                  <c:v>8.2692514993410477E-3</c:v>
                </c:pt>
                <c:pt idx="4">
                  <c:v>8.2691614407548776E-3</c:v>
                </c:pt>
                <c:pt idx="5">
                  <c:v>8.2566432972771865E-3</c:v>
                </c:pt>
                <c:pt idx="6">
                  <c:v>7.0807483376497853E-3</c:v>
                </c:pt>
                <c:pt idx="7">
                  <c:v>7.0807483376497853E-3</c:v>
                </c:pt>
                <c:pt idx="8">
                  <c:v>7.0807483376497853E-3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62-435A-A27B-8EE94D040254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5.9999999999999995E-4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5035</c:v>
                </c:pt>
                <c:pt idx="2">
                  <c:v>5861.5</c:v>
                </c:pt>
                <c:pt idx="3">
                  <c:v>5180.5</c:v>
                </c:pt>
                <c:pt idx="4">
                  <c:v>5181</c:v>
                </c:pt>
                <c:pt idx="5">
                  <c:v>5250.5</c:v>
                </c:pt>
                <c:pt idx="6">
                  <c:v>11779</c:v>
                </c:pt>
                <c:pt idx="7">
                  <c:v>11779</c:v>
                </c:pt>
                <c:pt idx="8">
                  <c:v>11779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62-435A-A27B-8EE94D040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490832"/>
        <c:axId val="1"/>
      </c:scatterChart>
      <c:valAx>
        <c:axId val="57749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490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wMode val="edge"/>
          <c:hMode val="edge"/>
          <c:x val="0.20902255639097744"/>
          <c:y val="0.92397937099967764"/>
          <c:w val="0.93233082706766912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5E5835B4-8B03-BFD6-5511-05593A959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D015C5-600A-F476-352C-2054370A1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40" t="s">
        <v>55</v>
      </c>
      <c r="E2" s="41"/>
      <c r="F2" s="41"/>
    </row>
    <row r="3" spans="1:6" ht="13.5" thickBot="1" x14ac:dyDescent="0.25"/>
    <row r="4" spans="1:6" ht="14.25" thickTop="1" thickBot="1" x14ac:dyDescent="0.25">
      <c r="A4" s="5" t="s">
        <v>0</v>
      </c>
      <c r="C4" s="8">
        <v>53667.269699999997</v>
      </c>
      <c r="D4" s="9">
        <v>0.4426426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v>53062.177000000003</v>
      </c>
      <c r="D7" t="s">
        <v>54</v>
      </c>
    </row>
    <row r="8" spans="1:6" x14ac:dyDescent="0.2">
      <c r="A8" t="s">
        <v>3</v>
      </c>
      <c r="C8">
        <v>0.44037349999999997</v>
      </c>
      <c r="D8" t="s">
        <v>54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-5.9450260513974597E-2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5.5899403550006061E-6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58881.286844211339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0.44037908994035496</v>
      </c>
      <c r="E16" s="16" t="s">
        <v>31</v>
      </c>
      <c r="F16" s="17">
        <f ca="1">NOW()+15018.5+$C$5/24</f>
        <v>60324.824001504625</v>
      </c>
    </row>
    <row r="17" spans="1:21" ht="13.5" thickBot="1" x14ac:dyDescent="0.25">
      <c r="A17" s="16" t="s">
        <v>28</v>
      </c>
      <c r="B17" s="12"/>
      <c r="C17" s="12">
        <f>COUNT(C21:C2191)</f>
        <v>9</v>
      </c>
      <c r="E17" s="16" t="s">
        <v>35</v>
      </c>
      <c r="F17" s="17">
        <f ca="1">ROUND(2*(F16-$C$7)/$C$8,0)/2+F15</f>
        <v>16493</v>
      </c>
    </row>
    <row r="18" spans="1:21" ht="14.25" thickTop="1" thickBot="1" x14ac:dyDescent="0.25">
      <c r="A18" s="18" t="s">
        <v>5</v>
      </c>
      <c r="B18" s="12"/>
      <c r="C18" s="21">
        <f ca="1">+C15</f>
        <v>58881.286844211339</v>
      </c>
      <c r="D18" s="22">
        <f ca="1">+C16</f>
        <v>0.44037908994035496</v>
      </c>
      <c r="E18" s="16" t="s">
        <v>36</v>
      </c>
      <c r="F18" s="25">
        <f ca="1">ROUND(2*(F16-$C$15)/$C$16,0)/2+F15</f>
        <v>3279</v>
      </c>
    </row>
    <row r="19" spans="1:21" ht="13.5" thickTop="1" x14ac:dyDescent="0.2">
      <c r="E19" s="16" t="s">
        <v>32</v>
      </c>
      <c r="F19" s="20">
        <f ca="1">+$C$15+$C$16*F18-15018.5-$C$5/24</f>
        <v>45307.185713459097</v>
      </c>
      <c r="S19">
        <f ca="1">SUM(S21:S29)</f>
        <v>6.2926874340439087E-2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30" t="s">
        <v>45</v>
      </c>
    </row>
    <row r="21" spans="1:21" x14ac:dyDescent="0.2">
      <c r="A21" t="s">
        <v>12</v>
      </c>
      <c r="C21" s="10">
        <v>53667.269699999997</v>
      </c>
      <c r="D21" s="10" t="s">
        <v>14</v>
      </c>
      <c r="E21">
        <f t="shared" ref="E21:E29" si="0">+(C21-C$7)/C$8</f>
        <v>1374.0443055724147</v>
      </c>
      <c r="F21">
        <f t="shared" ref="F21:F29" si="1">ROUND(2*E21,0)/2</f>
        <v>1374</v>
      </c>
      <c r="G21">
        <f t="shared" ref="G21:G29" si="2">+C21-(C$7+F21*C$8)</f>
        <v>1.9510999991325662E-2</v>
      </c>
      <c r="K21">
        <f t="shared" ref="K21:K29" si="3">+G21</f>
        <v>1.9510999991325662E-2</v>
      </c>
      <c r="O21">
        <f t="shared" ref="O21:O29" ca="1" si="4">+C$11+C$12*$F21</f>
        <v>-5.1769682466203767E-2</v>
      </c>
      <c r="Q21" s="2">
        <f t="shared" ref="Q21:Q29" si="5">+C21-15018.5</f>
        <v>38648.769699999997</v>
      </c>
      <c r="S21">
        <f ca="1">(O21-G21)^2</f>
        <v>5.0809356916111433E-3</v>
      </c>
    </row>
    <row r="22" spans="1:21" x14ac:dyDescent="0.2">
      <c r="A22" s="28" t="s">
        <v>39</v>
      </c>
      <c r="B22" s="29" t="s">
        <v>40</v>
      </c>
      <c r="C22" s="28">
        <v>55895.980199999998</v>
      </c>
      <c r="D22" s="28">
        <v>5.9999999999999995E-4</v>
      </c>
      <c r="E22">
        <f t="shared" si="0"/>
        <v>6434.9993812070779</v>
      </c>
      <c r="F22">
        <f t="shared" si="1"/>
        <v>6435</v>
      </c>
      <c r="G22">
        <f t="shared" si="2"/>
        <v>-2.725000013015233E-4</v>
      </c>
      <c r="K22">
        <f t="shared" si="3"/>
        <v>-2.725000013015233E-4</v>
      </c>
      <c r="O22">
        <f t="shared" ca="1" si="4"/>
        <v>-2.3478994329545699E-2</v>
      </c>
      <c r="Q22" s="2">
        <f t="shared" si="5"/>
        <v>40877.480199999998</v>
      </c>
      <c r="S22">
        <f t="shared" ref="S22:S29" ca="1" si="6">(O22-G22)^2</f>
        <v>5.3854137900682909E-4</v>
      </c>
      <c r="U22" s="31"/>
    </row>
    <row r="23" spans="1:21" x14ac:dyDescent="0.2">
      <c r="A23" s="32" t="s">
        <v>41</v>
      </c>
      <c r="B23" s="33" t="s">
        <v>42</v>
      </c>
      <c r="C23" s="34">
        <v>56261.833899999998</v>
      </c>
      <c r="D23" s="34">
        <v>3.0000000000000003E-4</v>
      </c>
      <c r="E23">
        <f t="shared" si="0"/>
        <v>7265.779843700846</v>
      </c>
      <c r="F23">
        <f t="shared" si="1"/>
        <v>7266</v>
      </c>
      <c r="G23">
        <f t="shared" si="2"/>
        <v>-9.6951000006811228E-2</v>
      </c>
      <c r="K23">
        <f t="shared" si="3"/>
        <v>-9.6951000006811228E-2</v>
      </c>
      <c r="O23">
        <f t="shared" ca="1" si="4"/>
        <v>-1.8833753894540194E-2</v>
      </c>
      <c r="Q23" s="2">
        <f t="shared" si="5"/>
        <v>41243.333899999998</v>
      </c>
      <c r="S23">
        <f t="shared" ca="1" si="6"/>
        <v>6.1023041401651228E-3</v>
      </c>
    </row>
    <row r="24" spans="1:21" x14ac:dyDescent="0.2">
      <c r="A24" s="32" t="s">
        <v>43</v>
      </c>
      <c r="B24" s="35" t="s">
        <v>40</v>
      </c>
      <c r="C24" s="36">
        <v>55960.392899999999</v>
      </c>
      <c r="D24" s="36">
        <v>1E-4</v>
      </c>
      <c r="E24">
        <f t="shared" si="0"/>
        <v>6581.2677193336922</v>
      </c>
      <c r="F24">
        <f t="shared" si="1"/>
        <v>6581.5</v>
      </c>
      <c r="G24">
        <f t="shared" si="2"/>
        <v>-0.10229025000444381</v>
      </c>
      <c r="K24">
        <f t="shared" si="3"/>
        <v>-0.10229025000444381</v>
      </c>
      <c r="O24">
        <f t="shared" ca="1" si="4"/>
        <v>-2.2660068067538106E-2</v>
      </c>
      <c r="Q24" s="2">
        <f t="shared" si="5"/>
        <v>40941.892899999999</v>
      </c>
      <c r="S24">
        <f t="shared" ca="1" si="6"/>
        <v>6.3409658753047025E-3</v>
      </c>
    </row>
    <row r="25" spans="1:21" x14ac:dyDescent="0.2">
      <c r="A25" s="32" t="s">
        <v>43</v>
      </c>
      <c r="B25" s="35" t="s">
        <v>44</v>
      </c>
      <c r="C25" s="36">
        <v>55960.615100000003</v>
      </c>
      <c r="D25" s="36">
        <v>1E-4</v>
      </c>
      <c r="E25">
        <f t="shared" si="0"/>
        <v>6581.7722910211432</v>
      </c>
      <c r="F25">
        <f t="shared" si="1"/>
        <v>6582</v>
      </c>
      <c r="G25">
        <f t="shared" si="2"/>
        <v>-0.10027699999773176</v>
      </c>
      <c r="K25">
        <f t="shared" si="3"/>
        <v>-0.10027699999773176</v>
      </c>
      <c r="O25">
        <f t="shared" ca="1" si="4"/>
        <v>-2.2657273097360604E-2</v>
      </c>
      <c r="Q25" s="2">
        <f t="shared" si="5"/>
        <v>40942.115100000003</v>
      </c>
      <c r="S25">
        <f t="shared" ca="1" si="6"/>
        <v>6.0248220040882037E-3</v>
      </c>
    </row>
    <row r="26" spans="1:21" x14ac:dyDescent="0.2">
      <c r="A26" s="32" t="s">
        <v>43</v>
      </c>
      <c r="B26" s="35" t="s">
        <v>40</v>
      </c>
      <c r="C26" s="36">
        <v>55991.376199999999</v>
      </c>
      <c r="D26" s="36">
        <v>2.0000000000000001E-4</v>
      </c>
      <c r="E26">
        <f t="shared" si="0"/>
        <v>6651.6245868563747</v>
      </c>
      <c r="F26">
        <f t="shared" si="1"/>
        <v>6651.5</v>
      </c>
      <c r="G26">
        <f t="shared" si="2"/>
        <v>5.4864749996340834E-2</v>
      </c>
      <c r="K26">
        <f t="shared" si="3"/>
        <v>5.4864749996340834E-2</v>
      </c>
      <c r="O26">
        <f t="shared" ca="1" si="4"/>
        <v>-2.2268772242688063E-2</v>
      </c>
      <c r="Q26" s="2">
        <f t="shared" si="5"/>
        <v>40972.876199999999</v>
      </c>
      <c r="S26">
        <f t="shared" ca="1" si="6"/>
        <v>5.9495802529987646E-3</v>
      </c>
    </row>
    <row r="27" spans="1:21" x14ac:dyDescent="0.2">
      <c r="A27" s="37" t="s">
        <v>46</v>
      </c>
      <c r="B27" s="38" t="s">
        <v>44</v>
      </c>
      <c r="C27" s="39">
        <v>58881.159800000001</v>
      </c>
      <c r="D27" s="39" t="s">
        <v>47</v>
      </c>
      <c r="E27">
        <f t="shared" si="0"/>
        <v>13213.744242103574</v>
      </c>
      <c r="F27">
        <f t="shared" si="1"/>
        <v>13213.5</v>
      </c>
      <c r="G27">
        <f t="shared" si="2"/>
        <v>0.10755775000143331</v>
      </c>
      <c r="K27">
        <f t="shared" si="3"/>
        <v>0.10755775000143331</v>
      </c>
      <c r="O27">
        <f t="shared" ca="1" si="4"/>
        <v>1.4412416366825907E-2</v>
      </c>
      <c r="Q27" s="2">
        <f t="shared" si="5"/>
        <v>43862.659800000001</v>
      </c>
      <c r="S27">
        <f t="shared" ca="1" si="6"/>
        <v>8.6760531779023226E-3</v>
      </c>
    </row>
    <row r="28" spans="1:21" x14ac:dyDescent="0.2">
      <c r="A28" s="37" t="s">
        <v>46</v>
      </c>
      <c r="B28" s="38" t="s">
        <v>44</v>
      </c>
      <c r="C28" s="39">
        <v>58881.161</v>
      </c>
      <c r="D28" s="39" t="s">
        <v>48</v>
      </c>
      <c r="E28">
        <f t="shared" si="0"/>
        <v>13213.74696706318</v>
      </c>
      <c r="F28">
        <f t="shared" si="1"/>
        <v>13213.5</v>
      </c>
      <c r="G28">
        <f t="shared" si="2"/>
        <v>0.10875775000022259</v>
      </c>
      <c r="K28">
        <f t="shared" si="3"/>
        <v>0.10875775000022259</v>
      </c>
      <c r="O28">
        <f t="shared" ca="1" si="4"/>
        <v>1.4412416366825907E-2</v>
      </c>
      <c r="Q28" s="2">
        <f t="shared" si="5"/>
        <v>43862.661</v>
      </c>
      <c r="S28">
        <f t="shared" ca="1" si="6"/>
        <v>8.9010419783969296E-3</v>
      </c>
    </row>
    <row r="29" spans="1:21" x14ac:dyDescent="0.2">
      <c r="A29" s="37" t="s">
        <v>46</v>
      </c>
      <c r="B29" s="38" t="s">
        <v>44</v>
      </c>
      <c r="C29" s="39">
        <v>58881.163099999998</v>
      </c>
      <c r="D29" s="39" t="s">
        <v>49</v>
      </c>
      <c r="E29">
        <f t="shared" si="0"/>
        <v>13213.751735742489</v>
      </c>
      <c r="F29">
        <f t="shared" si="1"/>
        <v>13214</v>
      </c>
      <c r="G29">
        <f t="shared" si="2"/>
        <v>-0.10932900000625523</v>
      </c>
      <c r="K29">
        <f t="shared" si="3"/>
        <v>-0.10932900000625523</v>
      </c>
      <c r="O29">
        <f t="shared" ca="1" si="4"/>
        <v>1.4415211337003415E-2</v>
      </c>
      <c r="Q29" s="2">
        <f t="shared" si="5"/>
        <v>43862.663099999998</v>
      </c>
      <c r="S29">
        <f t="shared" ca="1" si="6"/>
        <v>1.5312629840965059E-2</v>
      </c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7:D2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workbookViewId="0">
      <selection activeCell="D5" sqref="D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53667.269699999997</v>
      </c>
      <c r="D4" s="9">
        <v>0.4426426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53667.269699999997</v>
      </c>
    </row>
    <row r="8" spans="1:6" x14ac:dyDescent="0.2">
      <c r="A8" t="s">
        <v>3</v>
      </c>
      <c r="C8">
        <v>0.4426426</v>
      </c>
      <c r="D8" t="s">
        <v>54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9.2023485106529496E-3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-1.8011717234087482E-7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58881.163966148335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0.44264241988282765</v>
      </c>
      <c r="E16" s="16" t="s">
        <v>31</v>
      </c>
      <c r="F16" s="17">
        <f ca="1">NOW()+15018.5+$C$5/24</f>
        <v>60324.824001504625</v>
      </c>
    </row>
    <row r="17" spans="1:21" ht="13.5" thickBot="1" x14ac:dyDescent="0.25">
      <c r="A17" s="16" t="s">
        <v>28</v>
      </c>
      <c r="B17" s="12"/>
      <c r="C17" s="12">
        <f>COUNT(C21:C2191)</f>
        <v>9</v>
      </c>
      <c r="E17" s="16" t="s">
        <v>35</v>
      </c>
      <c r="F17" s="17">
        <f ca="1">ROUND(2*(F16-$C$7)/$C$8,0)/2+F15</f>
        <v>15041.5</v>
      </c>
    </row>
    <row r="18" spans="1:21" ht="14.25" thickTop="1" thickBot="1" x14ac:dyDescent="0.25">
      <c r="A18" s="18" t="s">
        <v>5</v>
      </c>
      <c r="B18" s="12"/>
      <c r="C18" s="21">
        <f ca="1">+C15</f>
        <v>58881.163966148335</v>
      </c>
      <c r="D18" s="22">
        <f ca="1">+C16</f>
        <v>0.44264241988282765</v>
      </c>
      <c r="E18" s="16" t="s">
        <v>36</v>
      </c>
      <c r="F18" s="25">
        <f ca="1">ROUND(2*(F16-$C$15)/$C$16,0)/2+F15</f>
        <v>3262.5</v>
      </c>
    </row>
    <row r="19" spans="1:21" ht="13.5" thickTop="1" x14ac:dyDescent="0.2">
      <c r="E19" s="16" t="s">
        <v>32</v>
      </c>
      <c r="F19" s="20">
        <f ca="1">+$C$15+$C$16*F18-15018.5-$C$5/24</f>
        <v>45307.180694349394</v>
      </c>
      <c r="S19">
        <f ca="1">SUM(S21:S29)</f>
        <v>2.3303628346129946E-4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30" t="s">
        <v>45</v>
      </c>
    </row>
    <row r="21" spans="1:21" x14ac:dyDescent="0.2">
      <c r="A21" t="s">
        <v>12</v>
      </c>
      <c r="C21" s="10">
        <v>53667.269699999997</v>
      </c>
      <c r="D21" s="10" t="s">
        <v>14</v>
      </c>
      <c r="E21">
        <f t="shared" ref="E21:E26" si="0">+(C21-C$7)/C$8</f>
        <v>0</v>
      </c>
      <c r="F21">
        <f t="shared" ref="F21:F29" si="1">ROUND(2*E21,0)/2</f>
        <v>0</v>
      </c>
      <c r="G21">
        <f t="shared" ref="G21:G26" si="2">+C21-(C$7+F21*C$8)</f>
        <v>0</v>
      </c>
      <c r="K21">
        <f t="shared" ref="K21:K29" si="3">+G21</f>
        <v>0</v>
      </c>
      <c r="O21">
        <f t="shared" ref="O21:O26" ca="1" si="4">+C$11+C$12*$F21</f>
        <v>9.2023485106529496E-3</v>
      </c>
      <c r="Q21" s="2">
        <f t="shared" ref="Q21:Q26" si="5">+C21-15018.5</f>
        <v>38648.769699999997</v>
      </c>
      <c r="S21">
        <f ca="1">(O21-G21)^2</f>
        <v>8.4683218111516562E-5</v>
      </c>
    </row>
    <row r="22" spans="1:21" x14ac:dyDescent="0.2">
      <c r="A22" s="28" t="s">
        <v>39</v>
      </c>
      <c r="B22" s="29" t="s">
        <v>40</v>
      </c>
      <c r="C22" s="28">
        <v>55895.980199999998</v>
      </c>
      <c r="D22" s="28">
        <v>5.9999999999999995E-4</v>
      </c>
      <c r="E22">
        <f t="shared" si="0"/>
        <v>5035.0113161272802</v>
      </c>
      <c r="F22">
        <f t="shared" si="1"/>
        <v>5035</v>
      </c>
      <c r="G22">
        <f t="shared" si="2"/>
        <v>5.0090000004274771E-3</v>
      </c>
      <c r="K22">
        <f t="shared" si="3"/>
        <v>5.0090000004274771E-3</v>
      </c>
      <c r="O22">
        <f t="shared" ca="1" si="4"/>
        <v>8.2954585479166447E-3</v>
      </c>
      <c r="Q22" s="2">
        <f t="shared" si="5"/>
        <v>40877.480199999998</v>
      </c>
      <c r="S22">
        <f t="shared" ref="S22:S29" ca="1" si="6">(O22-G22)^2</f>
        <v>1.0800809784364609E-5</v>
      </c>
      <c r="U22" s="31"/>
    </row>
    <row r="23" spans="1:21" x14ac:dyDescent="0.2">
      <c r="A23" s="32" t="s">
        <v>41</v>
      </c>
      <c r="B23" s="33" t="s">
        <v>42</v>
      </c>
      <c r="C23" s="34">
        <v>56261.833899999998</v>
      </c>
      <c r="D23" s="34">
        <v>3.0000000000000003E-4</v>
      </c>
      <c r="E23">
        <f t="shared" si="0"/>
        <v>5861.5329839468695</v>
      </c>
      <c r="F23">
        <f t="shared" si="1"/>
        <v>5861.5</v>
      </c>
      <c r="G23">
        <f t="shared" si="2"/>
        <v>1.4600100003008265E-2</v>
      </c>
      <c r="K23">
        <f t="shared" si="3"/>
        <v>1.4600100003008265E-2</v>
      </c>
      <c r="O23">
        <f t="shared" ca="1" si="4"/>
        <v>8.1465917049769118E-3</v>
      </c>
      <c r="Q23" s="2">
        <f t="shared" si="5"/>
        <v>41243.333899999998</v>
      </c>
      <c r="S23">
        <f t="shared" ca="1" si="6"/>
        <v>4.1647769352759536E-5</v>
      </c>
    </row>
    <row r="24" spans="1:21" x14ac:dyDescent="0.2">
      <c r="A24" s="32" t="s">
        <v>43</v>
      </c>
      <c r="B24" s="35" t="s">
        <v>40</v>
      </c>
      <c r="C24" s="36">
        <v>55960.392899999999</v>
      </c>
      <c r="D24" s="36">
        <v>1E-4</v>
      </c>
      <c r="E24">
        <f t="shared" si="0"/>
        <v>5180.5298450713999</v>
      </c>
      <c r="F24">
        <f t="shared" si="1"/>
        <v>5180.5</v>
      </c>
      <c r="G24">
        <f t="shared" si="2"/>
        <v>1.3210700002673548E-2</v>
      </c>
      <c r="K24">
        <f t="shared" si="3"/>
        <v>1.3210700002673548E-2</v>
      </c>
      <c r="O24">
        <f t="shared" ca="1" si="4"/>
        <v>8.2692514993410477E-3</v>
      </c>
      <c r="Q24" s="2">
        <f t="shared" si="5"/>
        <v>40941.892899999999</v>
      </c>
      <c r="S24">
        <f t="shared" ca="1" si="6"/>
        <v>2.4417913311087003E-5</v>
      </c>
    </row>
    <row r="25" spans="1:21" x14ac:dyDescent="0.2">
      <c r="A25" s="32" t="s">
        <v>43</v>
      </c>
      <c r="B25" s="35" t="s">
        <v>44</v>
      </c>
      <c r="C25" s="36">
        <v>55960.615100000003</v>
      </c>
      <c r="D25" s="36">
        <v>1E-4</v>
      </c>
      <c r="E25">
        <f t="shared" si="0"/>
        <v>5181.0318301943953</v>
      </c>
      <c r="F25">
        <f t="shared" si="1"/>
        <v>5181</v>
      </c>
      <c r="G25">
        <f t="shared" si="2"/>
        <v>1.4089400006923825E-2</v>
      </c>
      <c r="K25">
        <f t="shared" si="3"/>
        <v>1.4089400006923825E-2</v>
      </c>
      <c r="O25">
        <f t="shared" ca="1" si="4"/>
        <v>8.2691614407548776E-3</v>
      </c>
      <c r="Q25" s="2">
        <f t="shared" si="5"/>
        <v>40942.115100000003</v>
      </c>
      <c r="S25">
        <f t="shared" ca="1" si="6"/>
        <v>3.3875176967120357E-5</v>
      </c>
    </row>
    <row r="26" spans="1:21" x14ac:dyDescent="0.2">
      <c r="A26" s="32" t="s">
        <v>43</v>
      </c>
      <c r="B26" s="35" t="s">
        <v>40</v>
      </c>
      <c r="C26" s="36">
        <v>55991.376199999999</v>
      </c>
      <c r="D26" s="36">
        <v>2.0000000000000001E-4</v>
      </c>
      <c r="E26">
        <f t="shared" si="0"/>
        <v>5250.5260451660133</v>
      </c>
      <c r="F26">
        <f t="shared" si="1"/>
        <v>5250.5</v>
      </c>
      <c r="G26">
        <f t="shared" si="2"/>
        <v>1.15287000007811E-2</v>
      </c>
      <c r="K26">
        <f t="shared" si="3"/>
        <v>1.15287000007811E-2</v>
      </c>
      <c r="O26">
        <f t="shared" ca="1" si="4"/>
        <v>8.2566432972771865E-3</v>
      </c>
      <c r="Q26" s="2">
        <f t="shared" si="5"/>
        <v>40972.876199999999</v>
      </c>
      <c r="S26">
        <f t="shared" ca="1" si="6"/>
        <v>1.07063550709449E-5</v>
      </c>
    </row>
    <row r="27" spans="1:21" x14ac:dyDescent="0.2">
      <c r="A27" s="37" t="s">
        <v>46</v>
      </c>
      <c r="B27" s="38" t="s">
        <v>44</v>
      </c>
      <c r="C27" s="39">
        <v>58881.159800000001</v>
      </c>
      <c r="D27" s="39" t="s">
        <v>47</v>
      </c>
      <c r="E27">
        <f>+(C27-C$7)/C$8</f>
        <v>11779.006584544741</v>
      </c>
      <c r="F27">
        <f t="shared" si="1"/>
        <v>11779</v>
      </c>
      <c r="G27">
        <f>+C27-(C$7+F27*C$8)</f>
        <v>2.9146000015316531E-3</v>
      </c>
      <c r="K27">
        <f t="shared" si="3"/>
        <v>2.9146000015316531E-3</v>
      </c>
      <c r="O27">
        <f ca="1">+C$11+C$12*$F27</f>
        <v>7.0807483376497853E-3</v>
      </c>
      <c r="Q27" s="2">
        <f>+C27-15018.5</f>
        <v>43862.659800000001</v>
      </c>
      <c r="S27">
        <f t="shared" ca="1" si="6"/>
        <v>1.7356791958539883E-5</v>
      </c>
    </row>
    <row r="28" spans="1:21" x14ac:dyDescent="0.2">
      <c r="A28" s="37" t="s">
        <v>46</v>
      </c>
      <c r="B28" s="38" t="s">
        <v>44</v>
      </c>
      <c r="C28" s="39">
        <v>58881.161</v>
      </c>
      <c r="D28" s="39" t="s">
        <v>48</v>
      </c>
      <c r="E28">
        <f>+(C28-C$7)/C$8</f>
        <v>11779.009295535501</v>
      </c>
      <c r="F28">
        <f t="shared" si="1"/>
        <v>11779</v>
      </c>
      <c r="G28">
        <f>+C28-(C$7+F28*C$8)</f>
        <v>4.1146000003209338E-3</v>
      </c>
      <c r="K28">
        <f t="shared" si="3"/>
        <v>4.1146000003209338E-3</v>
      </c>
      <c r="O28">
        <f ca="1">+C$11+C$12*$F28</f>
        <v>7.0807483376497853E-3</v>
      </c>
      <c r="Q28" s="2">
        <f>+C28-15018.5</f>
        <v>43862.661</v>
      </c>
      <c r="S28">
        <f t="shared" ca="1" si="6"/>
        <v>8.7980359590387111E-6</v>
      </c>
    </row>
    <row r="29" spans="1:21" x14ac:dyDescent="0.2">
      <c r="A29" s="37" t="s">
        <v>46</v>
      </c>
      <c r="B29" s="38" t="s">
        <v>44</v>
      </c>
      <c r="C29" s="39">
        <v>58881.163099999998</v>
      </c>
      <c r="D29" s="39" t="s">
        <v>49</v>
      </c>
      <c r="E29">
        <f>+(C29-C$7)/C$8</f>
        <v>11779.014039769332</v>
      </c>
      <c r="F29">
        <f t="shared" si="1"/>
        <v>11779</v>
      </c>
      <c r="G29">
        <f>+C29-(C$7+F29*C$8)</f>
        <v>6.2145999982021749E-3</v>
      </c>
      <c r="K29">
        <f t="shared" si="3"/>
        <v>6.2145999982021749E-3</v>
      </c>
      <c r="O29">
        <f ca="1">+C$11+C$12*$F29</f>
        <v>7.0807483376497853E-3</v>
      </c>
      <c r="Q29" s="2">
        <f>+C29-15018.5</f>
        <v>43862.663099999998</v>
      </c>
      <c r="S29">
        <f t="shared" ca="1" si="6"/>
        <v>7.502129459278529E-7</v>
      </c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rotectedRanges>
    <protectedRange sqref="A27:D29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2024-01-15T06:46:33Z</dcterms:modified>
</cp:coreProperties>
</file>