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4F72523-3107-49D0-87DE-5BFE33E66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27" i="1"/>
  <c r="F27" i="1" s="1"/>
  <c r="G27" i="1" s="1"/>
  <c r="K27" i="1" s="1"/>
  <c r="E28" i="1"/>
  <c r="F28" i="1" s="1"/>
  <c r="G28" i="1" s="1"/>
  <c r="K28" i="1" s="1"/>
  <c r="D9" i="1"/>
  <c r="C9" i="1"/>
  <c r="Q27" i="1"/>
  <c r="Q28" i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Q24" i="1"/>
  <c r="Q25" i="1"/>
  <c r="Q26" i="1"/>
  <c r="E23" i="1"/>
  <c r="F23" i="1" s="1"/>
  <c r="G23" i="1" s="1"/>
  <c r="J23" i="1" s="1"/>
  <c r="C21" i="1"/>
  <c r="G21" i="1" s="1"/>
  <c r="I21" i="1" s="1"/>
  <c r="Q21" i="1"/>
  <c r="E21" i="1"/>
  <c r="F21" i="1"/>
  <c r="E22" i="1"/>
  <c r="F22" i="1" s="1"/>
  <c r="G22" i="1" s="1"/>
  <c r="J22" i="1" s="1"/>
  <c r="Q23" i="1"/>
  <c r="Q22" i="1"/>
  <c r="F16" i="1"/>
  <c r="F17" i="1" s="1"/>
  <c r="C17" i="1"/>
  <c r="C11" i="1"/>
  <c r="C12" i="1"/>
  <c r="C16" i="1" l="1"/>
  <c r="D18" i="1" s="1"/>
  <c r="O28" i="1"/>
  <c r="O25" i="1"/>
  <c r="O27" i="1"/>
  <c r="O29" i="1"/>
  <c r="C15" i="1"/>
  <c r="O21" i="1"/>
  <c r="O23" i="1"/>
  <c r="O26" i="1"/>
  <c r="O22" i="1"/>
  <c r="O24" i="1"/>
  <c r="C18" i="1" l="1"/>
  <c r="F18" i="1"/>
  <c r="F19" i="1" s="1"/>
</calcChain>
</file>

<file path=xl/sharedStrings.xml><?xml version="1.0" encoding="utf-8"?>
<sst xmlns="http://schemas.openxmlformats.org/spreadsheetml/2006/main" count="63" uniqueCount="51">
  <si>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</si>
  <si>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</si>
  <si>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</si>
  <si>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</si>
  <si>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</si>
  <si>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</si>
  <si>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</si>
  <si>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</si>
  <si>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</si>
  <si>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</si>
  <si>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</si>
  <si>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</si>
  <si>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</si>
  <si>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</si>
  <si>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</si>
  <si>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</si>
  <si>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</si>
  <si>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</si>
  <si>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</si>
  <si>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</si>
  <si>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</si>
  <si>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</si>
  <si>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</si>
  <si>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</si>
  <si>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</si>
  <si>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</si>
  <si>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</si>
  <si>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</si>
  <si>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</si>
  <si>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</si>
  <si>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</si>
  <si>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</si>
  <si>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</si>
  <si>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</si>
  <si>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</si>
  <si>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</si>
  <si>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</si>
  <si>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</si>
  <si>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</si>
  <si>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</si>
  <si>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</si>
  <si>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not avail.</t>
  </si>
  <si>
    <t>GCVS 4</t>
  </si>
  <si>
    <t>IBVS 6118</t>
  </si>
  <si>
    <t>V0452 Cam / GSC 4362-0026</t>
  </si>
  <si>
    <t>EW</t>
  </si>
  <si>
    <t>I</t>
  </si>
  <si>
    <t>vis</t>
  </si>
  <si>
    <t>OEJV 0211</t>
  </si>
  <si>
    <t>II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</si>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</sst>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11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0" fillId="24" borderId="0" xfId="0" applyFill="1" applyAlignment="1"/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0" xfId="41" applyFont="1" applyAlignment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V0452 Cam - O-C Diagr.</a:t>
            </a:r>
          </a:p>
        </c:rich>
      </c:tx>
      <c:layout>
        <c:manualLayout>
          <c:xMode val="edge"/>
          <c:yMode val="edge"/>
          <c:x val="0.373426867096158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7421183498951"/>
          <c:y val="0.14035127795846455"/>
          <c:w val="0.8307697981109307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4-4FDF-AFF2-7DC2F699DE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14-4FDF-AFF2-7DC2F699DE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-8.7075000003096648E-2</c:v>
                </c:pt>
                <c:pt idx="2">
                  <c:v>-8.7399999996705446E-2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14-4FDF-AFF2-7DC2F699DE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-9.7375000004831236E-2</c:v>
                </c:pt>
                <c:pt idx="4">
                  <c:v>-0.10180000000400469</c:v>
                </c:pt>
                <c:pt idx="5">
                  <c:v>-0.10702499999752035</c:v>
                </c:pt>
                <c:pt idx="6">
                  <c:v>-0.11611000009725103</c:v>
                </c:pt>
                <c:pt idx="7">
                  <c:v>-0.11204500008898322</c:v>
                </c:pt>
                <c:pt idx="8">
                  <c:v>-0.14967500000784639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14-4FDF-AFF2-7DC2F699DE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14-4FDF-AFF2-7DC2F699DE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14-4FDF-AFF2-7DC2F699DE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3.3999999999999998E-3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5.0000000000000001E-4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14-4FDF-AFF2-7DC2F699DE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2.0177964373070567E-2</c:v>
                </c:pt>
                <c:pt idx="1">
                  <c:v>-8.8421250684730182E-2</c:v>
                </c:pt>
                <c:pt idx="2">
                  <c:v>-8.8425458814890917E-2</c:v>
                </c:pt>
                <c:pt idx="3">
                  <c:v>-9.7847462244751646E-2</c:v>
                </c:pt>
                <c:pt idx="4">
                  <c:v>-0.10345689974899655</c:v>
                </c:pt>
                <c:pt idx="5">
                  <c:v>-0.10346110787915727</c:v>
                </c:pt>
                <c:pt idx="6">
                  <c:v>-0.11298410643287538</c:v>
                </c:pt>
                <c:pt idx="7">
                  <c:v>-0.1129883145630361</c:v>
                </c:pt>
                <c:pt idx="8">
                  <c:v>-0.15092039983180103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14-4FDF-AFF2-7DC2F699DEC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12903.5</c:v>
                </c:pt>
                <c:pt idx="2">
                  <c:v>12904</c:v>
                </c:pt>
                <c:pt idx="3">
                  <c:v>14023.5</c:v>
                </c:pt>
                <c:pt idx="4">
                  <c:v>14690</c:v>
                </c:pt>
                <c:pt idx="5">
                  <c:v>14690.5</c:v>
                </c:pt>
                <c:pt idx="6">
                  <c:v>15822</c:v>
                </c:pt>
                <c:pt idx="7">
                  <c:v>15822.5</c:v>
                </c:pt>
                <c:pt idx="8">
                  <c:v>20329.5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14-4FDF-AFF2-7DC2F699D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864840"/>
        <c:axId val="1"/>
      </c:scatterChart>
      <c:valAx>
        <c:axId val="120786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758181451094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552447552447551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864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96518179982745"/>
          <c:y val="0.92397937099967764"/>
          <c:w val="0.664336104840041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9525</xdr:rowOff>
    </xdr:from>
    <xdr:to>
      <xdr:col>17</xdr:col>
      <xdr:colOff>647700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5F2FF-3093-ACBE-B2A0-7411DF71A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44</v>
      </c>
    </row>
    <row r="2" spans="1:6">
      <c r="A2" t="s">
        <v>27</v>
      </c>
      <c r="B2" t="s">
        <v>45</v>
      </c>
      <c r="D2" s="3"/>
    </row>
    <row r="3" spans="1:6" ht="13.5" thickBot="1"/>
    <row r="4" spans="1:6" ht="14.25" thickTop="1" thickBot="1">
      <c r="A4" s="5" t="s">
        <v>4</v>
      </c>
      <c r="C4" s="8">
        <v>51525.978000000003</v>
      </c>
      <c r="D4" s="9" t="s">
        <v>41</v>
      </c>
    </row>
    <row r="5" spans="1:6" ht="13.5" thickTop="1">
      <c r="A5" s="11" t="s">
        <v>32</v>
      </c>
      <c r="B5" s="12"/>
      <c r="C5" s="13">
        <v>-9.5</v>
      </c>
      <c r="D5" s="12" t="s">
        <v>33</v>
      </c>
    </row>
    <row r="6" spans="1:6">
      <c r="A6" s="5" t="s">
        <v>5</v>
      </c>
    </row>
    <row r="7" spans="1:6">
      <c r="A7" t="s">
        <v>6</v>
      </c>
      <c r="C7" s="30">
        <v>51525.978000000003</v>
      </c>
      <c r="D7" s="29" t="s">
        <v>42</v>
      </c>
    </row>
    <row r="8" spans="1:6">
      <c r="A8" t="s">
        <v>7</v>
      </c>
      <c r="C8">
        <v>0.39745000000000003</v>
      </c>
      <c r="D8" s="29" t="s">
        <v>42</v>
      </c>
    </row>
    <row r="9" spans="1:6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23">
        <f ca="1">INTERCEPT(INDIRECT($D$9):G991,INDIRECT($C$9):F991)</f>
        <v>2.0177964373070567E-2</v>
      </c>
      <c r="D11" s="3"/>
      <c r="E11" s="12"/>
    </row>
    <row r="12" spans="1:6">
      <c r="A12" s="12" t="s">
        <v>20</v>
      </c>
      <c r="B12" s="12"/>
      <c r="C12" s="23">
        <f ca="1">SLOPE(INDIRECT($D$9):G991,INDIRECT($C$9):F991)</f>
        <v>-8.4162603214477278E-6</v>
      </c>
      <c r="D12" s="3"/>
      <c r="E12" s="12"/>
    </row>
    <row r="13" spans="1:6">
      <c r="A13" s="12" t="s">
        <v>22</v>
      </c>
      <c r="B13" s="12"/>
      <c r="C13" s="3" t="s">
        <v>17</v>
      </c>
    </row>
    <row r="14" spans="1:6">
      <c r="A14" s="12"/>
      <c r="B14" s="12"/>
      <c r="C14" s="12"/>
    </row>
    <row r="15" spans="1:6">
      <c r="A15" s="14" t="s">
        <v>21</v>
      </c>
      <c r="B15" s="12"/>
      <c r="C15" s="15">
        <f ca="1">(C7+C11)+(C8+C12)*INT(MAX(F21:F3532))</f>
        <v>59605.588133808305</v>
      </c>
      <c r="E15" s="16" t="s">
        <v>37</v>
      </c>
      <c r="F15" s="13">
        <v>1</v>
      </c>
    </row>
    <row r="16" spans="1:6">
      <c r="A16" s="18" t="s">
        <v>8</v>
      </c>
      <c r="B16" s="12"/>
      <c r="C16" s="19">
        <f ca="1">+C8+C12</f>
        <v>0.39744158373967858</v>
      </c>
      <c r="E16" s="16" t="s">
        <v>34</v>
      </c>
      <c r="F16" s="17">
        <f ca="1">NOW()+15018.5+$C$5/24</f>
        <v>60324.826342708329</v>
      </c>
    </row>
    <row r="17" spans="1:21" ht="13.5" thickBot="1">
      <c r="A17" s="16" t="s">
        <v>31</v>
      </c>
      <c r="B17" s="12"/>
      <c r="C17" s="12">
        <f>COUNT(C21:C2190)</f>
        <v>9</v>
      </c>
      <c r="E17" s="16" t="s">
        <v>38</v>
      </c>
      <c r="F17" s="17">
        <f ca="1">ROUND(2*(F16-$C$7)/$C$8,0)/2+F15</f>
        <v>22139.5</v>
      </c>
    </row>
    <row r="18" spans="1:21" ht="14.25" thickTop="1" thickBot="1">
      <c r="A18" s="18" t="s">
        <v>9</v>
      </c>
      <c r="B18" s="12"/>
      <c r="C18" s="21">
        <f ca="1">+C15</f>
        <v>59605.588133808305</v>
      </c>
      <c r="D18" s="22">
        <f ca="1">+C16</f>
        <v>0.39744158373967858</v>
      </c>
      <c r="E18" s="16" t="s">
        <v>39</v>
      </c>
      <c r="F18" s="25">
        <f ca="1">ROUND(2*(F16-$C$15)/$C$16,0)/2+F15</f>
        <v>1810.5</v>
      </c>
    </row>
    <row r="19" spans="1:21" ht="13.5" thickTop="1">
      <c r="E19" s="16" t="s">
        <v>35</v>
      </c>
      <c r="F19" s="20">
        <f ca="1">+$C$15+$C$16*F18-15018.5-$C$5/24</f>
        <v>45307.051954502327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8" t="s">
        <v>40</v>
      </c>
    </row>
    <row r="21" spans="1:21">
      <c r="A21" s="29" t="s">
        <v>42</v>
      </c>
      <c r="C21" s="10">
        <f>+C$7</f>
        <v>51525.978000000003</v>
      </c>
      <c r="D21" s="10" t="s">
        <v>17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2.0177964373070567E-2</v>
      </c>
      <c r="Q21" s="2">
        <f t="shared" ref="Q21:Q26" si="3">+C21-15018.5</f>
        <v>36507.478000000003</v>
      </c>
    </row>
    <row r="22" spans="1:21">
      <c r="A22" s="31" t="s">
        <v>43</v>
      </c>
      <c r="B22" s="32" t="s">
        <v>46</v>
      </c>
      <c r="C22" s="33">
        <v>56654.387000000002</v>
      </c>
      <c r="D22" s="34">
        <v>3.3999999999999998E-3</v>
      </c>
      <c r="E22">
        <f t="shared" si="0"/>
        <v>12903.280915838468</v>
      </c>
      <c r="F22">
        <f>ROUND(2*E22,0)/2</f>
        <v>12903.5</v>
      </c>
      <c r="G22">
        <f t="shared" si="1"/>
        <v>-8.7075000003096648E-2</v>
      </c>
      <c r="J22">
        <f>+G22</f>
        <v>-8.7075000003096648E-2</v>
      </c>
      <c r="O22">
        <f t="shared" ca="1" si="2"/>
        <v>-8.8421250684730182E-2</v>
      </c>
      <c r="Q22" s="2">
        <f t="shared" si="3"/>
        <v>41635.887000000002</v>
      </c>
    </row>
    <row r="23" spans="1:21">
      <c r="A23" s="31" t="s">
        <v>43</v>
      </c>
      <c r="B23" s="32" t="s">
        <v>46</v>
      </c>
      <c r="C23" s="33">
        <v>56654.585400000004</v>
      </c>
      <c r="D23" s="34">
        <v>1.4E-3</v>
      </c>
      <c r="E23">
        <f t="shared" si="0"/>
        <v>12903.780098125551</v>
      </c>
      <c r="F23">
        <f>ROUND(2*E23,0)/2</f>
        <v>12904</v>
      </c>
      <c r="G23">
        <f t="shared" si="1"/>
        <v>-8.7399999996705446E-2</v>
      </c>
      <c r="J23">
        <f>+G23</f>
        <v>-8.7399999996705446E-2</v>
      </c>
      <c r="O23">
        <f t="shared" ca="1" si="2"/>
        <v>-8.8425458814890917E-2</v>
      </c>
      <c r="Q23" s="2">
        <f t="shared" si="3"/>
        <v>41636.085400000004</v>
      </c>
    </row>
    <row r="24" spans="1:21">
      <c r="A24" s="36" t="s">
        <v>1</v>
      </c>
      <c r="B24" s="37" t="s">
        <v>46</v>
      </c>
      <c r="C24" s="38">
        <v>57099.520700000001</v>
      </c>
      <c r="D24" s="38">
        <v>5.0000000000000001E-4</v>
      </c>
      <c r="E24">
        <f t="shared" si="0"/>
        <v>14023.255000629004</v>
      </c>
      <c r="F24">
        <f>ROUND(2*E24,0)/2</f>
        <v>14023.5</v>
      </c>
      <c r="G24">
        <f t="shared" si="1"/>
        <v>-9.7375000004831236E-2</v>
      </c>
      <c r="K24">
        <f t="shared" ref="K24:K29" si="4">+G24</f>
        <v>-9.7375000004831236E-2</v>
      </c>
      <c r="O24">
        <f t="shared" ca="1" si="2"/>
        <v>-9.7847462244751646E-2</v>
      </c>
      <c r="Q24" s="2">
        <f t="shared" si="3"/>
        <v>42081.020700000001</v>
      </c>
    </row>
    <row r="25" spans="1:21">
      <c r="A25" s="36" t="s">
        <v>1</v>
      </c>
      <c r="B25" s="37" t="s">
        <v>46</v>
      </c>
      <c r="C25" s="38">
        <v>57364.416700000002</v>
      </c>
      <c r="D25" s="38">
        <v>1.4E-3</v>
      </c>
      <c r="E25">
        <f t="shared" si="0"/>
        <v>14689.743867153096</v>
      </c>
      <c r="F25" s="35">
        <f>ROUND(2*E25,0)/2+0.5</f>
        <v>14690</v>
      </c>
      <c r="G25">
        <f t="shared" si="1"/>
        <v>-0.10180000000400469</v>
      </c>
      <c r="K25">
        <f t="shared" si="4"/>
        <v>-0.10180000000400469</v>
      </c>
      <c r="O25">
        <f t="shared" ca="1" si="2"/>
        <v>-0.10345689974899655</v>
      </c>
      <c r="Q25" s="2">
        <f t="shared" si="3"/>
        <v>42345.916700000002</v>
      </c>
    </row>
    <row r="26" spans="1:21">
      <c r="A26" s="36" t="s">
        <v>1</v>
      </c>
      <c r="B26" s="37" t="s">
        <v>46</v>
      </c>
      <c r="C26" s="38">
        <v>57364.610200000003</v>
      </c>
      <c r="D26" s="38">
        <v>1.4E-3</v>
      </c>
      <c r="E26">
        <f t="shared" si="0"/>
        <v>14690.230720845388</v>
      </c>
      <c r="F26" s="35">
        <f>ROUND(2*E26,0)/2+0.5</f>
        <v>14690.5</v>
      </c>
      <c r="G26">
        <f t="shared" si="1"/>
        <v>-0.10702499999752035</v>
      </c>
      <c r="K26">
        <f t="shared" si="4"/>
        <v>-0.10702499999752035</v>
      </c>
      <c r="O26">
        <f t="shared" ca="1" si="2"/>
        <v>-0.10346110787915727</v>
      </c>
      <c r="Q26" s="2">
        <f t="shared" si="3"/>
        <v>42346.110200000003</v>
      </c>
    </row>
    <row r="27" spans="1:21">
      <c r="A27" s="39" t="s">
        <v>48</v>
      </c>
      <c r="B27" s="40" t="s">
        <v>46</v>
      </c>
      <c r="C27" s="41">
        <v>57814.315789999906</v>
      </c>
      <c r="D27" s="41">
        <v>5.0000000000000001E-4</v>
      </c>
      <c r="E27">
        <f>+(C27-C$7)/C$8</f>
        <v>15821.707862623985</v>
      </c>
      <c r="F27" s="35">
        <f>ROUND(2*E27,0)/2+0.5</f>
        <v>15822</v>
      </c>
      <c r="G27">
        <f>+C27-(C$7+F27*C$8)</f>
        <v>-0.11611000009725103</v>
      </c>
      <c r="K27">
        <f t="shared" si="4"/>
        <v>-0.11611000009725103</v>
      </c>
      <c r="O27">
        <f ca="1">+C$11+C$12*$F27</f>
        <v>-0.11298410643287538</v>
      </c>
      <c r="Q27" s="2">
        <f>+C27-15018.5</f>
        <v>42795.815789999906</v>
      </c>
    </row>
    <row r="28" spans="1:21">
      <c r="A28" s="39" t="s">
        <v>48</v>
      </c>
      <c r="B28" s="40" t="s">
        <v>49</v>
      </c>
      <c r="C28" s="41">
        <v>57814.518579999916</v>
      </c>
      <c r="D28" s="41">
        <v>8.0000000000000004E-4</v>
      </c>
      <c r="E28">
        <f>+(C28-C$7)/C$8</f>
        <v>15822.218090325609</v>
      </c>
      <c r="F28" s="35">
        <f>ROUND(2*E28,0)/2+0.5</f>
        <v>15822.5</v>
      </c>
      <c r="G28">
        <f>+C28-(C$7+F28*C$8)</f>
        <v>-0.11204500008898322</v>
      </c>
      <c r="K28">
        <f t="shared" si="4"/>
        <v>-0.11204500008898322</v>
      </c>
      <c r="O28">
        <f ca="1">+C$11+C$12*$F28</f>
        <v>-0.1129883145630361</v>
      </c>
      <c r="Q28" s="2">
        <f>+C28-15018.5</f>
        <v>42796.018579999916</v>
      </c>
    </row>
    <row r="29" spans="1:21">
      <c r="A29" s="42" t="s">
        <v>50</v>
      </c>
      <c r="C29" s="10">
        <v>59605.788099999998</v>
      </c>
      <c r="D29" s="10">
        <v>4.0000000000000002E-4</v>
      </c>
      <c r="E29">
        <f>+(C29-C$7)/C$8</f>
        <v>20329.123411749893</v>
      </c>
      <c r="F29" s="35">
        <f>ROUND(2*E29,0)/2+0.5</f>
        <v>20329.5</v>
      </c>
      <c r="G29">
        <f>+C29-(C$7+F29*C$8)</f>
        <v>-0.14967500000784639</v>
      </c>
      <c r="K29">
        <f t="shared" si="4"/>
        <v>-0.14967500000784639</v>
      </c>
      <c r="O29">
        <f ca="1">+C$11+C$12*$F29</f>
        <v>-0.15092039983180103</v>
      </c>
      <c r="Q29" s="2">
        <f>+C29-15018.5</f>
        <v>44587.288099999998</v>
      </c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rotectedRanges>
    <protectedRange sqref="A27:D28" name="Range1"/>
  </protectedRanges>
  <phoneticPr fontId="8" type="noConversion"/>
  <hyperlinks>
    <hyperlink ref="H254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2024-01-15T06:49:56Z</dcterms:modified>
</cp:coreProperties>
</file>