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E42536C-0CEA-4FE1-A5DC-9734E8F534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" i="1" l="1"/>
  <c r="D9" i="1"/>
  <c r="E21" i="1"/>
  <c r="F21" i="1"/>
  <c r="G21" i="1" s="1"/>
  <c r="I21" i="1" s="1"/>
  <c r="Q22" i="1"/>
  <c r="F16" i="1"/>
  <c r="F17" i="1" s="1"/>
  <c r="C17" i="1"/>
  <c r="Q21" i="1"/>
  <c r="E22" i="1"/>
  <c r="F22" i="1"/>
  <c r="G22" i="1" s="1"/>
  <c r="K22" i="1" s="1"/>
  <c r="C11" i="1"/>
  <c r="C12" i="1"/>
  <c r="C16" i="1" l="1"/>
  <c r="D18" i="1" s="1"/>
  <c r="O22" i="1"/>
  <c r="C15" i="1"/>
  <c r="F18" i="1" s="1"/>
  <c r="O21" i="1"/>
  <c r="C18" i="1" l="1"/>
  <c r="F19" i="1"/>
</calcChain>
</file>

<file path=xl/sharedStrings.xml><?xml version="1.0" encoding="utf-8"?>
<sst xmlns="http://schemas.openxmlformats.org/spreadsheetml/2006/main" count="59" uniqueCount="54">
  <si>
    <t>0.0175</t>
  </si>
  <si>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</si>
  <si>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</si>
  <si>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</si>
  <si>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</si>
  <si>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</si>
  <si>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</si>
  <si>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</si>
  <si>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</si>
  <si>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</si>
  <si>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</si>
  <si>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</si>
  <si>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</si>
  <si>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</si>
  <si>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</si>
  <si>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</si>
  <si>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</si>
  <si>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</si>
  <si>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</si>
  <si>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</si>
  <si>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</si>
  <si>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</si>
  <si>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</si>
  <si>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</si>
  <si>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</si>
  <si>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</si>
  <si>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</si>
  <si>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</si>
  <si>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</si>
  <si>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</si>
  <si>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</si>
  <si>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</si>
  <si>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</si>
  <si>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</si>
  <si>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</si>
  <si>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</si>
  <si>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</si>
  <si>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</si>
  <si>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</si>
  <si>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</si>
  <si>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</si>
  <si>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</si>
  <si>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</si>
  <si>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</si>
  <si>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V0475 Cam</t>
  </si>
  <si>
    <t>2013a</t>
  </si>
  <si>
    <t>G4372-0066</t>
  </si>
  <si>
    <t>EW</t>
  </si>
  <si>
    <t>pr_0</t>
  </si>
  <si>
    <t>~</t>
  </si>
  <si>
    <t>V0475 Cam / GSC 4372-0066</t>
  </si>
  <si>
    <t>GCVS</t>
  </si>
  <si>
    <t>as of 2017-11-24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</si>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</sst>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1" fillId="0" borderId="0" xfId="0" applyFont="1" applyAlignment="1"/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V0475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6260.5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3-4D2F-BE0F-D87D200827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6260.5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33-4D2F-BE0F-D87D200827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6260.5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33-4D2F-BE0F-D87D200827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6260.5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-2.5500000003376044E-2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33-4D2F-BE0F-D87D200827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6260.5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33-4D2F-BE0F-D87D200827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6260.5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33-4D2F-BE0F-D87D200827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6260.5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33-4D2F-BE0F-D87D200827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6260.5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-2.5500000003376044E-2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33-4D2F-BE0F-D87D2008270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6260.5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33-4D2F-BE0F-D87D20082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9768"/>
        <c:axId val="1"/>
      </c:scatterChart>
      <c:valAx>
        <c:axId val="639409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9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7DAB9AE-2F8F-9454-3048-6ECD90B2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50</v>
      </c>
      <c r="F1" s="34" t="s">
        <v>44</v>
      </c>
      <c r="G1" s="31" t="s">
        <v>45</v>
      </c>
      <c r="H1" s="35"/>
      <c r="I1" s="36" t="s">
        <v>46</v>
      </c>
      <c r="J1" s="37" t="s">
        <v>44</v>
      </c>
      <c r="K1" s="38">
        <v>7.2248000000000001</v>
      </c>
      <c r="L1" s="39">
        <v>74.200330000000008</v>
      </c>
      <c r="M1" s="40">
        <v>54428.423000000003</v>
      </c>
      <c r="N1" s="40">
        <v>0.45860000000000001</v>
      </c>
      <c r="O1" s="41" t="s">
        <v>47</v>
      </c>
      <c r="P1" s="42">
        <v>13.61</v>
      </c>
      <c r="Q1" s="42">
        <v>13.66</v>
      </c>
      <c r="S1" s="44" t="s">
        <v>49</v>
      </c>
      <c r="U1" s="43" t="s">
        <v>48</v>
      </c>
    </row>
    <row r="2" spans="1:21" x14ac:dyDescent="0.2">
      <c r="A2" t="s">
        <v>26</v>
      </c>
      <c r="B2" t="s">
        <v>47</v>
      </c>
      <c r="C2" s="30"/>
      <c r="D2" s="3"/>
    </row>
    <row r="3" spans="1:21" ht="13.5" thickBot="1" x14ac:dyDescent="0.25">
      <c r="C3" s="45" t="s">
        <v>52</v>
      </c>
    </row>
    <row r="4" spans="1:21" ht="14.25" thickTop="1" thickBot="1" x14ac:dyDescent="0.25">
      <c r="A4" s="5" t="s">
        <v>3</v>
      </c>
      <c r="C4" s="27">
        <v>54428.423000000003</v>
      </c>
      <c r="D4" s="28">
        <v>0.45860000000000001</v>
      </c>
    </row>
    <row r="5" spans="1:21" ht="13.5" thickTop="1" x14ac:dyDescent="0.2">
      <c r="A5" s="9" t="s">
        <v>31</v>
      </c>
      <c r="B5" s="10"/>
      <c r="C5" s="11">
        <v>-9.5</v>
      </c>
      <c r="D5" s="10" t="s">
        <v>32</v>
      </c>
      <c r="E5" s="10"/>
    </row>
    <row r="6" spans="1:21" x14ac:dyDescent="0.2">
      <c r="A6" s="5" t="s">
        <v>4</v>
      </c>
    </row>
    <row r="7" spans="1:21" x14ac:dyDescent="0.2">
      <c r="A7" t="s">
        <v>5</v>
      </c>
      <c r="C7" s="49">
        <v>54428.423000000003</v>
      </c>
      <c r="D7" s="29" t="s">
        <v>51</v>
      </c>
    </row>
    <row r="8" spans="1:21" x14ac:dyDescent="0.2">
      <c r="A8" t="s">
        <v>6</v>
      </c>
      <c r="C8" s="49">
        <v>0.45860000000000001</v>
      </c>
      <c r="D8" s="29" t="s">
        <v>51</v>
      </c>
    </row>
    <row r="9" spans="1:21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1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21" x14ac:dyDescent="0.2">
      <c r="A11" s="10" t="s">
        <v>18</v>
      </c>
      <c r="B11" s="10"/>
      <c r="C11" s="21">
        <f ca="1">INTERCEPT(INDIRECT($E$9):G992,INDIRECT($D$9):F992)</f>
        <v>0</v>
      </c>
      <c r="D11" s="3"/>
      <c r="E11" s="10"/>
    </row>
    <row r="12" spans="1:21" x14ac:dyDescent="0.2">
      <c r="A12" s="10" t="s">
        <v>19</v>
      </c>
      <c r="B12" s="10"/>
      <c r="C12" s="21">
        <f ca="1">SLOPE(INDIRECT($E$9):G992,INDIRECT($D$9):F992)</f>
        <v>-4.0731570966178492E-6</v>
      </c>
      <c r="D12" s="3"/>
      <c r="E12" s="10"/>
    </row>
    <row r="13" spans="1:21" x14ac:dyDescent="0.2">
      <c r="A13" s="10" t="s">
        <v>21</v>
      </c>
      <c r="B13" s="10"/>
      <c r="C13" s="3" t="s">
        <v>16</v>
      </c>
    </row>
    <row r="14" spans="1:21" x14ac:dyDescent="0.2">
      <c r="A14" s="10"/>
      <c r="B14" s="10"/>
      <c r="C14" s="10"/>
    </row>
    <row r="15" spans="1:21" x14ac:dyDescent="0.2">
      <c r="A15" s="12" t="s">
        <v>20</v>
      </c>
      <c r="B15" s="10"/>
      <c r="C15" s="13">
        <f ca="1">(C7+C11)+(C8+C12)*INT(MAX(F21:F3533))</f>
        <v>57299.233502036579</v>
      </c>
      <c r="E15" s="14" t="s">
        <v>37</v>
      </c>
      <c r="F15" s="32">
        <v>1</v>
      </c>
    </row>
    <row r="16" spans="1:21" x14ac:dyDescent="0.2">
      <c r="A16" s="16" t="s">
        <v>7</v>
      </c>
      <c r="B16" s="10"/>
      <c r="C16" s="17">
        <f ca="1">+C8+C12</f>
        <v>0.4585959268429034</v>
      </c>
      <c r="E16" s="14" t="s">
        <v>33</v>
      </c>
      <c r="F16" s="33">
        <f ca="1">NOW()+15018.5+$C$5/24</f>
        <v>60326.615095601846</v>
      </c>
    </row>
    <row r="17" spans="1:21" ht="13.5" thickBot="1" x14ac:dyDescent="0.25">
      <c r="A17" s="14" t="s">
        <v>30</v>
      </c>
      <c r="B17" s="10"/>
      <c r="C17" s="10">
        <f>COUNT(C21:C2191)</f>
        <v>2</v>
      </c>
      <c r="E17" s="14" t="s">
        <v>38</v>
      </c>
      <c r="F17" s="15">
        <f ca="1">ROUND(2*(F16-$C$7)/$C$8,0)/2+F15</f>
        <v>12862.5</v>
      </c>
    </row>
    <row r="18" spans="1:21" ht="14.25" thickTop="1" thickBot="1" x14ac:dyDescent="0.25">
      <c r="A18" s="16" t="s">
        <v>8</v>
      </c>
      <c r="B18" s="10"/>
      <c r="C18" s="19">
        <f ca="1">+C15</f>
        <v>57299.233502036579</v>
      </c>
      <c r="D18" s="20">
        <f ca="1">+C16</f>
        <v>0.4585959268429034</v>
      </c>
      <c r="E18" s="14" t="s">
        <v>39</v>
      </c>
      <c r="F18" s="23">
        <f ca="1">ROUND(2*(F16-$C$15)/$C$16,0)/2+F15</f>
        <v>6602.5</v>
      </c>
    </row>
    <row r="19" spans="1:21" ht="13.5" thickTop="1" x14ac:dyDescent="0.2">
      <c r="E19" s="14" t="s">
        <v>34</v>
      </c>
      <c r="F19" s="18">
        <f ca="1">+$C$15+$C$16*F18-15018.5-$C$5/24</f>
        <v>45309.008942350185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51</v>
      </c>
      <c r="C21" s="8">
        <v>54428.423000000003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39409.923000000003</v>
      </c>
    </row>
    <row r="22" spans="1:21" x14ac:dyDescent="0.2">
      <c r="A22" s="46" t="s">
        <v>1</v>
      </c>
      <c r="B22" s="47" t="s">
        <v>2</v>
      </c>
      <c r="C22" s="48">
        <v>57299.462800000001</v>
      </c>
      <c r="D22" s="48" t="s">
        <v>0</v>
      </c>
      <c r="E22">
        <f>+(C22-C$7)/C$8</f>
        <v>6260.4443959877863</v>
      </c>
      <c r="F22">
        <f>ROUND(2*E22,0)/2</f>
        <v>6260.5</v>
      </c>
      <c r="G22">
        <f>+C22-(C$7+F22*C$8)</f>
        <v>-2.5500000003376044E-2</v>
      </c>
      <c r="K22">
        <f>+G22</f>
        <v>-2.5500000003376044E-2</v>
      </c>
      <c r="O22">
        <f ca="1">+C$11+C$12*$F22</f>
        <v>-2.5500000003376044E-2</v>
      </c>
      <c r="Q22" s="2">
        <f>+C22-15018.5</f>
        <v>42280.962800000001</v>
      </c>
      <c r="R22" t="s">
        <v>53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533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2024-01-17T01:45:44Z</dcterms:modified>
</cp:coreProperties>
</file>