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B68486BB-B7FE-4F78-BB4B-A4E775B0E22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/>
  <c r="G27" i="1"/>
  <c r="K27" i="1"/>
  <c r="Q27" i="1"/>
  <c r="E25" i="1"/>
  <c r="F25" i="1"/>
  <c r="G25" i="1"/>
  <c r="K25" i="1"/>
  <c r="E26" i="1"/>
  <c r="F26" i="1"/>
  <c r="G26" i="1"/>
  <c r="K26" i="1"/>
  <c r="D9" i="1"/>
  <c r="C9" i="1"/>
  <c r="C21" i="1"/>
  <c r="E21" i="1"/>
  <c r="F21" i="1"/>
  <c r="E22" i="1"/>
  <c r="F22" i="1"/>
  <c r="G22" i="1"/>
  <c r="J22" i="1"/>
  <c r="E23" i="1"/>
  <c r="F23" i="1"/>
  <c r="G23" i="1"/>
  <c r="J23" i="1"/>
  <c r="E24" i="1"/>
  <c r="F24" i="1"/>
  <c r="G24" i="1"/>
  <c r="K24" i="1"/>
  <c r="Q25" i="1"/>
  <c r="Q26" i="1"/>
  <c r="Q22" i="1"/>
  <c r="Q23" i="1"/>
  <c r="Q24" i="1"/>
  <c r="A21" i="1"/>
  <c r="D8" i="1"/>
  <c r="A1" i="1"/>
  <c r="F16" i="1"/>
  <c r="C17" i="1"/>
  <c r="Q21" i="1"/>
  <c r="G21" i="1"/>
  <c r="K21" i="1"/>
  <c r="C12" i="1"/>
  <c r="C11" i="1"/>
  <c r="O24" i="1" l="1"/>
  <c r="O26" i="1"/>
  <c r="O23" i="1"/>
  <c r="O25" i="1"/>
  <c r="O21" i="1"/>
  <c r="O22" i="1"/>
  <c r="O27" i="1"/>
  <c r="C15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<sst xmlns="http://schemas.openxmlformats.org/spreadsheetml/2006/main" count="65" uniqueCount="52">
  <si>
    <t>BAD?</t>
  </si>
  <si>
    <t>PE</t>
  </si>
  <si>
    <t>IBVS 6196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</si>
  <si>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</si>
  <si>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</si>
  <si>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</si>
  <si>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</si>
  <si>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</si>
  <si>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</si>
  <si>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</si>
  <si>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</si>
  <si>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</si>
  <si>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</si>
  <si>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</si>
  <si>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</si>
  <si>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</si>
  <si>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</si>
  <si>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</si>
  <si>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</si>
  <si>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</si>
  <si>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</si>
  <si>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</si>
  <si>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</si>
  <si>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</si>
  <si>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</si>
  <si>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</si>
  <si>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</si>
  <si>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</si>
  <si>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</si>
  <si>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</si>
  <si>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</si>
  <si>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</si>
  <si>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</si>
  <si>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</si>
  <si>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</si>
  <si>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</si>
  <si>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</si>
  <si>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</si>
  <si>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</si>
  <si>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</si>
  <si>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</si>
  <si>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</si>
  <si>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V0488 Cam</t>
  </si>
  <si>
    <t>IBVS 6048</t>
  </si>
  <si>
    <t>II</t>
  </si>
  <si>
    <t>I</t>
  </si>
  <si>
    <t>EW</t>
  </si>
  <si>
    <t>G4531-1322</t>
  </si>
  <si>
    <t>BRNO</t>
  </si>
  <si>
    <t>vis</t>
  </si>
  <si>
    <t>CCD?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</si>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</sst>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6" fillId="0" borderId="0"/>
    <xf numFmtId="0" fontId="22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5" fillId="0" borderId="0" xfId="41" applyFont="1" applyAlignment="1">
      <alignment wrapText="1"/>
    </xf>
    <xf numFmtId="0" fontId="5" fillId="0" borderId="0" xfId="41" applyFont="1" applyAlignment="1">
      <alignment horizontal="center" wrapText="1"/>
    </xf>
    <xf numFmtId="0" fontId="5" fillId="0" borderId="0" xfId="41" applyFont="1" applyAlignment="1">
      <alignment horizontal="left" wrapText="1"/>
    </xf>
    <xf numFmtId="0" fontId="32" fillId="0" borderId="0" xfId="41" applyFont="1"/>
    <xf numFmtId="0" fontId="32" fillId="0" borderId="0" xfId="41" applyFont="1" applyAlignment="1">
      <alignment horizontal="center"/>
    </xf>
    <xf numFmtId="0" fontId="32" fillId="0" borderId="0" xfId="41" applyFont="1" applyAlignment="1">
      <alignment horizontal="left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V0488 Cam - O-C Diagr.</a:t>
            </a:r>
          </a:p>
        </c:rich>
      </c:tx>
      <c:layout>
        <c:manualLayout>
          <c:xMode val="edge"/>
          <c:yMode val="edge"/>
          <c:x val="0.3741307371349095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56467315716272"/>
          <c:y val="0.14035127795846455"/>
          <c:w val="0.83171070931849789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2.8999999999999998E-3</c:v>
                  </c:pt>
                  <c:pt idx="2">
                    <c:v>2.5000000000000001E-3</c:v>
                  </c:pt>
                  <c:pt idx="3">
                    <c:v>2.5999999999999999E-3</c:v>
                  </c:pt>
                  <c:pt idx="4">
                    <c:v>8.0000000000000004E-4</c:v>
                  </c:pt>
                  <c:pt idx="5">
                    <c:v>2E-3</c:v>
                  </c:pt>
                  <c:pt idx="6">
                    <c:v>6.9999999999999999E-4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2.8999999999999998E-3</c:v>
                  </c:pt>
                  <c:pt idx="2">
                    <c:v>2.5000000000000001E-3</c:v>
                  </c:pt>
                  <c:pt idx="3">
                    <c:v>2.5999999999999999E-3</c:v>
                  </c:pt>
                  <c:pt idx="4">
                    <c:v>8.0000000000000004E-4</c:v>
                  </c:pt>
                  <c:pt idx="5">
                    <c:v>2E-3</c:v>
                  </c:pt>
                  <c:pt idx="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-0.5</c:v>
                </c:pt>
                <c:pt idx="2">
                  <c:v>0</c:v>
                </c:pt>
                <c:pt idx="3">
                  <c:v>0.5</c:v>
                </c:pt>
                <c:pt idx="4">
                  <c:v>4966.5</c:v>
                </c:pt>
                <c:pt idx="5">
                  <c:v>4966</c:v>
                </c:pt>
                <c:pt idx="6">
                  <c:v>6745.5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109-42CF-9FCE-675F5B2E33C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2.5000000000000001E-3</c:v>
                  </c:pt>
                  <c:pt idx="3">
                    <c:v>2.5999999999999999E-3</c:v>
                  </c:pt>
                  <c:pt idx="4">
                    <c:v>8.0000000000000004E-4</c:v>
                  </c:pt>
                  <c:pt idx="5">
                    <c:v>2E-3</c:v>
                  </c:pt>
                  <c:pt idx="6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2.5000000000000001E-3</c:v>
                  </c:pt>
                  <c:pt idx="3">
                    <c:v>2.5999999999999999E-3</c:v>
                  </c:pt>
                  <c:pt idx="4">
                    <c:v>8.0000000000000004E-4</c:v>
                  </c:pt>
                  <c:pt idx="5">
                    <c:v>2E-3</c:v>
                  </c:pt>
                  <c:pt idx="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-0.5</c:v>
                </c:pt>
                <c:pt idx="2">
                  <c:v>0</c:v>
                </c:pt>
                <c:pt idx="3">
                  <c:v>0.5</c:v>
                </c:pt>
                <c:pt idx="4">
                  <c:v>4966.5</c:v>
                </c:pt>
                <c:pt idx="5">
                  <c:v>4966</c:v>
                </c:pt>
                <c:pt idx="6">
                  <c:v>6745.5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109-42CF-9FCE-675F5B2E33C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2.5000000000000001E-3</c:v>
                  </c:pt>
                  <c:pt idx="3">
                    <c:v>2.5999999999999999E-3</c:v>
                  </c:pt>
                  <c:pt idx="4">
                    <c:v>8.0000000000000004E-4</c:v>
                  </c:pt>
                  <c:pt idx="5">
                    <c:v>2E-3</c:v>
                  </c:pt>
                  <c:pt idx="6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2.5000000000000001E-3</c:v>
                  </c:pt>
                  <c:pt idx="3">
                    <c:v>2.5999999999999999E-3</c:v>
                  </c:pt>
                  <c:pt idx="4">
                    <c:v>8.0000000000000004E-4</c:v>
                  </c:pt>
                  <c:pt idx="5">
                    <c:v>2E-3</c:v>
                  </c:pt>
                  <c:pt idx="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-0.5</c:v>
                </c:pt>
                <c:pt idx="2">
                  <c:v>0</c:v>
                </c:pt>
                <c:pt idx="3">
                  <c:v>0.5</c:v>
                </c:pt>
                <c:pt idx="4">
                  <c:v>4966.5</c:v>
                </c:pt>
                <c:pt idx="5">
                  <c:v>4966</c:v>
                </c:pt>
                <c:pt idx="6">
                  <c:v>6745.5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-7.0000044797779992E-4</c:v>
                </c:pt>
                <c:pt idx="2">
                  <c:v>1.3999995571793988E-3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109-42CF-9FCE-675F5B2E33C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2.5000000000000001E-3</c:v>
                  </c:pt>
                  <c:pt idx="3">
                    <c:v>2.5999999999999999E-3</c:v>
                  </c:pt>
                  <c:pt idx="4">
                    <c:v>8.0000000000000004E-4</c:v>
                  </c:pt>
                  <c:pt idx="5">
                    <c:v>2E-3</c:v>
                  </c:pt>
                  <c:pt idx="6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2.5000000000000001E-3</c:v>
                  </c:pt>
                  <c:pt idx="3">
                    <c:v>2.5999999999999999E-3</c:v>
                  </c:pt>
                  <c:pt idx="4">
                    <c:v>8.0000000000000004E-4</c:v>
                  </c:pt>
                  <c:pt idx="5">
                    <c:v>2E-3</c:v>
                  </c:pt>
                  <c:pt idx="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-0.5</c:v>
                </c:pt>
                <c:pt idx="2">
                  <c:v>0</c:v>
                </c:pt>
                <c:pt idx="3">
                  <c:v>0.5</c:v>
                </c:pt>
                <c:pt idx="4">
                  <c:v>4966.5</c:v>
                </c:pt>
                <c:pt idx="5">
                  <c:v>4966</c:v>
                </c:pt>
                <c:pt idx="6">
                  <c:v>6745.5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3">
                  <c:v>-7.0000044070184231E-4</c:v>
                </c:pt>
                <c:pt idx="4">
                  <c:v>1.4300015696790069E-2</c:v>
                </c:pt>
                <c:pt idx="5">
                  <c:v>1.9400015691644512E-2</c:v>
                </c:pt>
                <c:pt idx="6">
                  <c:v>-3.7749978328065481E-2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109-42CF-9FCE-675F5B2E33C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2.5000000000000001E-3</c:v>
                  </c:pt>
                  <c:pt idx="3">
                    <c:v>2.5999999999999999E-3</c:v>
                  </c:pt>
                  <c:pt idx="4">
                    <c:v>8.0000000000000004E-4</c:v>
                  </c:pt>
                  <c:pt idx="5">
                    <c:v>2E-3</c:v>
                  </c:pt>
                  <c:pt idx="6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2.5000000000000001E-3</c:v>
                  </c:pt>
                  <c:pt idx="3">
                    <c:v>2.5999999999999999E-3</c:v>
                  </c:pt>
                  <c:pt idx="4">
                    <c:v>8.0000000000000004E-4</c:v>
                  </c:pt>
                  <c:pt idx="5">
                    <c:v>2E-3</c:v>
                  </c:pt>
                  <c:pt idx="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-0.5</c:v>
                </c:pt>
                <c:pt idx="2">
                  <c:v>0</c:v>
                </c:pt>
                <c:pt idx="3">
                  <c:v>0.5</c:v>
                </c:pt>
                <c:pt idx="4">
                  <c:v>4966.5</c:v>
                </c:pt>
                <c:pt idx="5">
                  <c:v>4966</c:v>
                </c:pt>
                <c:pt idx="6">
                  <c:v>6745.5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109-42CF-9FCE-675F5B2E33C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2.5000000000000001E-3</c:v>
                  </c:pt>
                  <c:pt idx="3">
                    <c:v>2.5999999999999999E-3</c:v>
                  </c:pt>
                  <c:pt idx="4">
                    <c:v>8.0000000000000004E-4</c:v>
                  </c:pt>
                  <c:pt idx="5">
                    <c:v>2E-3</c:v>
                  </c:pt>
                  <c:pt idx="6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2.5000000000000001E-3</c:v>
                  </c:pt>
                  <c:pt idx="3">
                    <c:v>2.5999999999999999E-3</c:v>
                  </c:pt>
                  <c:pt idx="4">
                    <c:v>8.0000000000000004E-4</c:v>
                  </c:pt>
                  <c:pt idx="5">
                    <c:v>2E-3</c:v>
                  </c:pt>
                  <c:pt idx="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-0.5</c:v>
                </c:pt>
                <c:pt idx="2">
                  <c:v>0</c:v>
                </c:pt>
                <c:pt idx="3">
                  <c:v>0.5</c:v>
                </c:pt>
                <c:pt idx="4">
                  <c:v>4966.5</c:v>
                </c:pt>
                <c:pt idx="5">
                  <c:v>4966</c:v>
                </c:pt>
                <c:pt idx="6">
                  <c:v>6745.5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109-42CF-9FCE-675F5B2E33C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2.5000000000000001E-3</c:v>
                  </c:pt>
                  <c:pt idx="3">
                    <c:v>2.5999999999999999E-3</c:v>
                  </c:pt>
                  <c:pt idx="4">
                    <c:v>8.0000000000000004E-4</c:v>
                  </c:pt>
                  <c:pt idx="5">
                    <c:v>2E-3</c:v>
                  </c:pt>
                  <c:pt idx="6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2.5000000000000001E-3</c:v>
                  </c:pt>
                  <c:pt idx="3">
                    <c:v>2.5999999999999999E-3</c:v>
                  </c:pt>
                  <c:pt idx="4">
                    <c:v>8.0000000000000004E-4</c:v>
                  </c:pt>
                  <c:pt idx="5">
                    <c:v>2E-3</c:v>
                  </c:pt>
                  <c:pt idx="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-0.5</c:v>
                </c:pt>
                <c:pt idx="2">
                  <c:v>0</c:v>
                </c:pt>
                <c:pt idx="3">
                  <c:v>0.5</c:v>
                </c:pt>
                <c:pt idx="4">
                  <c:v>4966.5</c:v>
                </c:pt>
                <c:pt idx="5">
                  <c:v>4966</c:v>
                </c:pt>
                <c:pt idx="6">
                  <c:v>6745.5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109-42CF-9FCE-675F5B2E33C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-0.5</c:v>
                </c:pt>
                <c:pt idx="2">
                  <c:v>0</c:v>
                </c:pt>
                <c:pt idx="3">
                  <c:v>0.5</c:v>
                </c:pt>
                <c:pt idx="4">
                  <c:v>4966.5</c:v>
                </c:pt>
                <c:pt idx="5">
                  <c:v>4966</c:v>
                </c:pt>
                <c:pt idx="6">
                  <c:v>6745.5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2.7787523104393125E-3</c:v>
                </c:pt>
                <c:pt idx="1">
                  <c:v>2.7794568677736511E-3</c:v>
                </c:pt>
                <c:pt idx="2">
                  <c:v>2.7787523104393125E-3</c:v>
                </c:pt>
                <c:pt idx="3">
                  <c:v>2.7780477531049739E-3</c:v>
                </c:pt>
                <c:pt idx="4">
                  <c:v>-4.2196156915483805E-3</c:v>
                </c:pt>
                <c:pt idx="5">
                  <c:v>-4.2189111342140415E-3</c:v>
                </c:pt>
                <c:pt idx="6">
                  <c:v>-6.7264306871259727E-3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109-42CF-9FCE-675F5B2E33C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-0.5</c:v>
                </c:pt>
                <c:pt idx="2">
                  <c:v>0</c:v>
                </c:pt>
                <c:pt idx="3">
                  <c:v>0.5</c:v>
                </c:pt>
                <c:pt idx="4">
                  <c:v>4966.5</c:v>
                </c:pt>
                <c:pt idx="5">
                  <c:v>4966</c:v>
                </c:pt>
                <c:pt idx="6">
                  <c:v>6745.5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109-42CF-9FCE-675F5B2E3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9407968"/>
        <c:axId val="1"/>
      </c:scatterChart>
      <c:valAx>
        <c:axId val="639407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7301808066758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94079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04867872044508"/>
          <c:y val="0.92397937099967764"/>
          <c:w val="0.668984700973574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18</xdr:col>
      <xdr:colOff>28575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0E20583-FD7B-7D6B-99CC-9C37C85619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tr">
        <f>E2&amp;" / GSC "&amp;RIGHT(F2,9)</f>
        <v>V0488 Cam / GSC 4531-1322</v>
      </c>
    </row>
    <row r="2" spans="1:6" x14ac:dyDescent="0.2">
      <c r="A2" t="s">
        <v>28</v>
      </c>
      <c r="B2" t="s">
        <v>46</v>
      </c>
      <c r="C2" s="3"/>
      <c r="D2" s="3"/>
      <c r="E2" t="s">
        <v>42</v>
      </c>
      <c r="F2" t="s">
        <v>47</v>
      </c>
    </row>
    <row r="3" spans="1:6" ht="13.5" thickBot="1" x14ac:dyDescent="0.25"/>
    <row r="4" spans="1:6" ht="14.25" thickTop="1" thickBot="1" x14ac:dyDescent="0.25">
      <c r="A4" s="5" t="s">
        <v>5</v>
      </c>
      <c r="C4" s="27" t="s">
        <v>41</v>
      </c>
      <c r="D4" s="28" t="s">
        <v>41</v>
      </c>
    </row>
    <row r="5" spans="1:6" ht="13.5" thickTop="1" x14ac:dyDescent="0.2">
      <c r="A5" s="9" t="s">
        <v>33</v>
      </c>
      <c r="B5" s="10"/>
      <c r="C5" s="11">
        <v>-9.5</v>
      </c>
      <c r="D5" s="10" t="s">
        <v>34</v>
      </c>
    </row>
    <row r="6" spans="1:6" x14ac:dyDescent="0.2">
      <c r="A6" s="5" t="s">
        <v>6</v>
      </c>
    </row>
    <row r="7" spans="1:6" x14ac:dyDescent="0.2">
      <c r="A7" t="s">
        <v>7</v>
      </c>
      <c r="C7" s="39">
        <v>55970.451700000442</v>
      </c>
      <c r="D7" s="29" t="s">
        <v>48</v>
      </c>
    </row>
    <row r="8" spans="1:6" x14ac:dyDescent="0.2">
      <c r="A8" t="s">
        <v>8</v>
      </c>
      <c r="C8" s="39">
        <v>0.26759999999675127</v>
      </c>
      <c r="D8" s="29" t="str">
        <f>D7</f>
        <v>BRNO</v>
      </c>
    </row>
    <row r="9" spans="1:6" x14ac:dyDescent="0.2">
      <c r="A9" s="24" t="s">
        <v>37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24</v>
      </c>
      <c r="D10" s="4" t="s">
        <v>25</v>
      </c>
      <c r="E10" s="10"/>
    </row>
    <row r="11" spans="1:6" x14ac:dyDescent="0.2">
      <c r="A11" s="10" t="s">
        <v>20</v>
      </c>
      <c r="B11" s="10"/>
      <c r="C11" s="21">
        <f ca="1">INTERCEPT(INDIRECT($D$9):G992,INDIRECT($C$9):F992)</f>
        <v>2.7787523104393125E-3</v>
      </c>
      <c r="D11" s="3"/>
      <c r="E11" s="10"/>
    </row>
    <row r="12" spans="1:6" x14ac:dyDescent="0.2">
      <c r="A12" s="10" t="s">
        <v>21</v>
      </c>
      <c r="B12" s="10"/>
      <c r="C12" s="21">
        <f ca="1">SLOPE(INDIRECT($D$9):G992,INDIRECT($C$9):F992)</f>
        <v>-1.4091146686776791E-6</v>
      </c>
      <c r="D12" s="3"/>
      <c r="E12" s="10"/>
    </row>
    <row r="13" spans="1:6" x14ac:dyDescent="0.2">
      <c r="A13" s="10" t="s">
        <v>23</v>
      </c>
      <c r="B13" s="10"/>
      <c r="C13" s="3" t="s">
        <v>18</v>
      </c>
    </row>
    <row r="14" spans="1:6" x14ac:dyDescent="0.2">
      <c r="A14" s="10"/>
      <c r="B14" s="10"/>
      <c r="C14" s="10"/>
    </row>
    <row r="15" spans="1:6" x14ac:dyDescent="0.2">
      <c r="A15" s="12" t="s">
        <v>22</v>
      </c>
      <c r="B15" s="10"/>
      <c r="C15" s="13">
        <f ca="1">(C7+C11)+(C8+C12)*INT(MAX(F21:F3533))</f>
        <v>57775.406974252401</v>
      </c>
      <c r="E15" s="14" t="s">
        <v>38</v>
      </c>
      <c r="F15" s="11">
        <v>1</v>
      </c>
    </row>
    <row r="16" spans="1:6" x14ac:dyDescent="0.2">
      <c r="A16" s="16" t="s">
        <v>9</v>
      </c>
      <c r="B16" s="10"/>
      <c r="C16" s="17">
        <f ca="1">+C8+C12</f>
        <v>0.2675985908820826</v>
      </c>
      <c r="E16" s="14" t="s">
        <v>35</v>
      </c>
      <c r="F16" s="15">
        <f ca="1">NOW()+15018.5+$C$5/24</f>
        <v>60326.619135532404</v>
      </c>
    </row>
    <row r="17" spans="1:21" ht="13.5" thickBot="1" x14ac:dyDescent="0.25">
      <c r="A17" s="14" t="s">
        <v>32</v>
      </c>
      <c r="B17" s="10"/>
      <c r="C17" s="10">
        <f>COUNT(C21:C2191)</f>
        <v>7</v>
      </c>
      <c r="E17" s="14" t="s">
        <v>39</v>
      </c>
      <c r="F17" s="15">
        <f ca="1">ROUND(2*(F16-$C$7)/$C$8,0)/2+F15</f>
        <v>16279.5</v>
      </c>
    </row>
    <row r="18" spans="1:21" ht="14.25" thickTop="1" thickBot="1" x14ac:dyDescent="0.25">
      <c r="A18" s="16" t="s">
        <v>10</v>
      </c>
      <c r="B18" s="10"/>
      <c r="C18" s="19">
        <f ca="1">+C15</f>
        <v>57775.406974252401</v>
      </c>
      <c r="D18" s="20">
        <f ca="1">+C16</f>
        <v>0.2675985908820826</v>
      </c>
      <c r="E18" s="14" t="s">
        <v>40</v>
      </c>
      <c r="F18" s="23">
        <f ca="1">ROUND(2*(F16-$C$15)/$C$16,0)/2+F15</f>
        <v>9534.5</v>
      </c>
    </row>
    <row r="19" spans="1:21" ht="13.5" thickTop="1" x14ac:dyDescent="0.2">
      <c r="E19" s="14" t="s">
        <v>36</v>
      </c>
      <c r="F19" s="18">
        <f ca="1">+$C$15+$C$16*F18-15018.5-$C$5/24</f>
        <v>45308.721572350951</v>
      </c>
    </row>
    <row r="20" spans="1:21" ht="13.5" thickBot="1" x14ac:dyDescent="0.25">
      <c r="A20" s="4" t="s">
        <v>11</v>
      </c>
      <c r="B20" s="4" t="s">
        <v>12</v>
      </c>
      <c r="C20" s="4" t="s">
        <v>13</v>
      </c>
      <c r="D20" s="4" t="s">
        <v>17</v>
      </c>
      <c r="E20" s="4" t="s">
        <v>14</v>
      </c>
      <c r="F20" s="4" t="s">
        <v>15</v>
      </c>
      <c r="G20" s="4" t="s">
        <v>16</v>
      </c>
      <c r="H20" s="7" t="s">
        <v>4</v>
      </c>
      <c r="I20" s="7" t="s">
        <v>49</v>
      </c>
      <c r="J20" s="7" t="s">
        <v>1</v>
      </c>
      <c r="K20" s="7" t="s">
        <v>3</v>
      </c>
      <c r="L20" s="7" t="s">
        <v>29</v>
      </c>
      <c r="M20" s="7" t="s">
        <v>30</v>
      </c>
      <c r="N20" s="7" t="s">
        <v>31</v>
      </c>
      <c r="O20" s="7" t="s">
        <v>27</v>
      </c>
      <c r="P20" s="6" t="s">
        <v>26</v>
      </c>
      <c r="Q20" s="4" t="s">
        <v>19</v>
      </c>
      <c r="U20" s="26" t="s">
        <v>0</v>
      </c>
    </row>
    <row r="21" spans="1:21" x14ac:dyDescent="0.2">
      <c r="A21" t="str">
        <f>D7</f>
        <v>BRNO</v>
      </c>
      <c r="C21" s="8">
        <f>C$7</f>
        <v>55970.451700000442</v>
      </c>
      <c r="D21" s="8" t="s">
        <v>18</v>
      </c>
      <c r="E21">
        <f t="shared" ref="E21:E26" si="0">+(C21-C$7)/C$8</f>
        <v>0</v>
      </c>
      <c r="F21">
        <f t="shared" ref="F21:F27" si="1">ROUND(2*E21,0)/2</f>
        <v>0</v>
      </c>
      <c r="G21">
        <f t="shared" ref="G21:G26" si="2">+C21-(C$7+F21*C$8)</f>
        <v>0</v>
      </c>
      <c r="K21">
        <f>+G21</f>
        <v>0</v>
      </c>
      <c r="O21">
        <f t="shared" ref="O21:O26" ca="1" si="3">+C$11+C$12*$F21</f>
        <v>2.7787523104393125E-3</v>
      </c>
      <c r="Q21" s="2">
        <f t="shared" ref="Q21:Q26" si="4">+C21-15018.5</f>
        <v>40951.951700000442</v>
      </c>
    </row>
    <row r="22" spans="1:21" x14ac:dyDescent="0.2">
      <c r="A22" s="30" t="s">
        <v>43</v>
      </c>
      <c r="B22" s="31" t="s">
        <v>44</v>
      </c>
      <c r="C22" s="32">
        <v>55970.317199999998</v>
      </c>
      <c r="D22" s="32">
        <v>2.8999999999999998E-3</v>
      </c>
      <c r="E22">
        <f t="shared" si="0"/>
        <v>-0.50261584620920285</v>
      </c>
      <c r="F22">
        <f t="shared" si="1"/>
        <v>-0.5</v>
      </c>
      <c r="G22">
        <f t="shared" si="2"/>
        <v>-7.0000044797779992E-4</v>
      </c>
      <c r="J22">
        <f>+G22</f>
        <v>-7.0000044797779992E-4</v>
      </c>
      <c r="O22">
        <f t="shared" ca="1" si="3"/>
        <v>2.7794568677736511E-3</v>
      </c>
      <c r="Q22" s="2">
        <f t="shared" si="4"/>
        <v>40951.817199999998</v>
      </c>
      <c r="R22" t="s">
        <v>1</v>
      </c>
    </row>
    <row r="23" spans="1:21" x14ac:dyDescent="0.2">
      <c r="A23" s="30" t="s">
        <v>43</v>
      </c>
      <c r="B23" s="31" t="s">
        <v>45</v>
      </c>
      <c r="C23" s="32">
        <v>55970.453099999999</v>
      </c>
      <c r="D23" s="32">
        <v>2.5000000000000001E-3</v>
      </c>
      <c r="E23">
        <f t="shared" si="0"/>
        <v>5.231687433469339E-3</v>
      </c>
      <c r="F23">
        <f t="shared" si="1"/>
        <v>0</v>
      </c>
      <c r="G23">
        <f t="shared" si="2"/>
        <v>1.3999995571793988E-3</v>
      </c>
      <c r="J23">
        <f>+G23</f>
        <v>1.3999995571793988E-3</v>
      </c>
      <c r="O23">
        <f t="shared" ca="1" si="3"/>
        <v>2.7787523104393125E-3</v>
      </c>
      <c r="Q23" s="2">
        <f t="shared" si="4"/>
        <v>40951.953099999999</v>
      </c>
      <c r="R23" t="s">
        <v>1</v>
      </c>
    </row>
    <row r="24" spans="1:21" x14ac:dyDescent="0.2">
      <c r="A24" s="30" t="s">
        <v>43</v>
      </c>
      <c r="B24" s="31" t="s">
        <v>44</v>
      </c>
      <c r="C24" s="32">
        <v>55970.584799999997</v>
      </c>
      <c r="D24" s="32">
        <v>2.5999999999999999E-3</v>
      </c>
      <c r="E24">
        <f t="shared" si="0"/>
        <v>0.4973841538000226</v>
      </c>
      <c r="F24">
        <f t="shared" si="1"/>
        <v>0.5</v>
      </c>
      <c r="G24">
        <f t="shared" si="2"/>
        <v>-7.0000044070184231E-4</v>
      </c>
      <c r="K24">
        <f>+G24</f>
        <v>-7.0000044070184231E-4</v>
      </c>
      <c r="O24">
        <f t="shared" ca="1" si="3"/>
        <v>2.7780477531049739E-3</v>
      </c>
      <c r="Q24" s="2">
        <f t="shared" si="4"/>
        <v>40952.084799999997</v>
      </c>
      <c r="R24" t="s">
        <v>1</v>
      </c>
    </row>
    <row r="25" spans="1:21" x14ac:dyDescent="0.2">
      <c r="A25" s="33" t="s">
        <v>2</v>
      </c>
      <c r="B25" s="34" t="s">
        <v>45</v>
      </c>
      <c r="C25" s="35">
        <v>57299.501400000001</v>
      </c>
      <c r="D25" s="35">
        <v>8.0000000000000004E-4</v>
      </c>
      <c r="E25">
        <f t="shared" si="0"/>
        <v>4966.5534380257641</v>
      </c>
      <c r="F25">
        <f t="shared" si="1"/>
        <v>4966.5</v>
      </c>
      <c r="G25">
        <f t="shared" si="2"/>
        <v>1.4300015696790069E-2</v>
      </c>
      <c r="K25">
        <f>+G25</f>
        <v>1.4300015696790069E-2</v>
      </c>
      <c r="O25">
        <f t="shared" ca="1" si="3"/>
        <v>-4.2196156915483805E-3</v>
      </c>
      <c r="Q25" s="2">
        <f t="shared" si="4"/>
        <v>42281.001400000001</v>
      </c>
      <c r="R25" t="s">
        <v>50</v>
      </c>
    </row>
    <row r="26" spans="1:21" x14ac:dyDescent="0.2">
      <c r="A26" s="33" t="s">
        <v>2</v>
      </c>
      <c r="B26" s="34" t="s">
        <v>45</v>
      </c>
      <c r="C26" s="35">
        <v>57299.3727</v>
      </c>
      <c r="D26" s="35">
        <v>2E-3</v>
      </c>
      <c r="E26">
        <f t="shared" si="0"/>
        <v>4966.0724963217181</v>
      </c>
      <c r="F26">
        <f t="shared" si="1"/>
        <v>4966</v>
      </c>
      <c r="G26">
        <f t="shared" si="2"/>
        <v>1.9400015691644512E-2</v>
      </c>
      <c r="K26">
        <f>+G26</f>
        <v>1.9400015691644512E-2</v>
      </c>
      <c r="O26">
        <f t="shared" ca="1" si="3"/>
        <v>-4.2189111342140415E-3</v>
      </c>
      <c r="Q26" s="2">
        <f t="shared" si="4"/>
        <v>42280.8727</v>
      </c>
      <c r="R26" t="s">
        <v>50</v>
      </c>
    </row>
    <row r="27" spans="1:21" x14ac:dyDescent="0.2">
      <c r="A27" s="36" t="s">
        <v>51</v>
      </c>
      <c r="B27" s="37" t="s">
        <v>44</v>
      </c>
      <c r="C27" s="38">
        <v>57775.509750000201</v>
      </c>
      <c r="D27" s="38">
        <v>6.9999999999999999E-4</v>
      </c>
      <c r="E27">
        <f>+(C27-C$7)/C$8</f>
        <v>6745.3589313216498</v>
      </c>
      <c r="F27">
        <f t="shared" si="1"/>
        <v>6745.5</v>
      </c>
      <c r="G27">
        <f>+C27-(C$7+F27*C$8)</f>
        <v>-3.7749978328065481E-2</v>
      </c>
      <c r="K27">
        <f>+G27</f>
        <v>-3.7749978328065481E-2</v>
      </c>
      <c r="O27">
        <f ca="1">+C$11+C$12*$F27</f>
        <v>-6.7264306871259727E-3</v>
      </c>
      <c r="Q27" s="2">
        <f>+C27-15018.5</f>
        <v>42757.009750000201</v>
      </c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7:D27" name="Range1"/>
  </protectedRanges>
  <phoneticPr fontId="8" type="noConversion"/>
  <hyperlinks>
    <hyperlink ref="H2531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2024-01-17T01:51:33Z</dcterms:modified>
</cp:coreProperties>
</file>