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A414401-7944-4E6F-B301-CB945BE1D34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I23" i="1"/>
  <c r="F22" i="1"/>
  <c r="G22" i="1"/>
  <c r="I22" i="1"/>
  <c r="E22" i="1"/>
  <c r="E23" i="1"/>
  <c r="G11" i="1"/>
  <c r="F11" i="1"/>
  <c r="E21" i="1"/>
  <c r="F21" i="1"/>
  <c r="G21" i="1"/>
  <c r="H21" i="1"/>
  <c r="Q22" i="1"/>
  <c r="Q23" i="1"/>
  <c r="Q21" i="1"/>
  <c r="E14" i="1"/>
  <c r="C17" i="1"/>
  <c r="C11" i="1"/>
  <c r="E15" i="1" l="1"/>
  <c r="C12" i="1"/>
  <c r="C16" i="1" l="1"/>
  <c r="D18" i="1" s="1"/>
  <c r="O23" i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<sst xmlns="http://schemas.openxmlformats.org/spreadsheetml/2006/main" count="56" uniqueCount="52">
  <si>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</si>
  <si>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</si>
  <si>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</si>
  <si>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</si>
  <si>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</si>
  <si>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</si>
  <si>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</si>
  <si>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</si>
  <si>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</si>
  <si>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</si>
  <si>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</si>
  <si>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</si>
  <si>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</si>
  <si>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</si>
  <si>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</si>
  <si>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</si>
  <si>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</si>
  <si>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</si>
  <si>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</si>
  <si>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</si>
  <si>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</si>
  <si>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</si>
  <si>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</si>
  <si>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</si>
  <si>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</si>
  <si>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</si>
  <si>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</si>
  <si>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</si>
  <si>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</si>
  <si>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</si>
  <si>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</si>
  <si>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</si>
  <si>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</si>
  <si>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</si>
  <si>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</si>
  <si>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</si>
  <si>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</si>
  <si>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</si>
  <si>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</si>
  <si>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</si>
  <si>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</si>
  <si>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V0495 Cam</t>
  </si>
  <si>
    <t>IBVS 6070</t>
  </si>
  <si>
    <t>I</t>
  </si>
  <si>
    <t>V0495 Cam / GSC 4540-2108</t>
  </si>
  <si>
    <t>EW</t>
  </si>
  <si>
    <t>BRNO</t>
  </si>
  <si>
    <t>OEJV 0168</t>
  </si>
  <si>
    <t>II</t>
  </si>
  <si>
    <t>OEJV</t>
  </si>
  <si>
    <t>G4540-2108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</si>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</sst>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V0495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2026</c:v>
                </c:pt>
                <c:pt idx="2">
                  <c:v>2244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94-4766-AB56-80EE09AC71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2026</c:v>
                </c:pt>
                <c:pt idx="2">
                  <c:v>2244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-0.32627476942434441</c:v>
                </c:pt>
                <c:pt idx="2">
                  <c:v>-0.3717458749160869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94-4766-AB56-80EE09AC71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2026</c:v>
                </c:pt>
                <c:pt idx="2">
                  <c:v>2244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94-4766-AB56-80EE09AC71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2026</c:v>
                </c:pt>
                <c:pt idx="2">
                  <c:v>2244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94-4766-AB56-80EE09AC71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2026</c:v>
                </c:pt>
                <c:pt idx="2">
                  <c:v>2244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94-4766-AB56-80EE09AC71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2026</c:v>
                </c:pt>
                <c:pt idx="2">
                  <c:v>2244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94-4766-AB56-80EE09AC71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2026</c:v>
                </c:pt>
                <c:pt idx="2">
                  <c:v>2244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94-4766-AB56-80EE09AC71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2026</c:v>
                </c:pt>
                <c:pt idx="2">
                  <c:v>2244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9.6314495375060538E-2</c:v>
                </c:pt>
                <c:pt idx="1">
                  <c:v>-0.32627476942434441</c:v>
                </c:pt>
                <c:pt idx="2">
                  <c:v>-0.3717458749160869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94-4766-AB56-80EE09AC712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2026</c:v>
                </c:pt>
                <c:pt idx="2">
                  <c:v>2244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94-4766-AB56-80EE09AC7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73504"/>
        <c:axId val="1"/>
      </c:scatterChart>
      <c:valAx>
        <c:axId val="48637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73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398496240601504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73FA45-3B68-F3ED-6107-9836406AF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C7" sqref="C7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44</v>
      </c>
    </row>
    <row r="2" spans="1:7">
      <c r="A2" t="s">
        <v>23</v>
      </c>
      <c r="B2" t="s">
        <v>45</v>
      </c>
      <c r="C2" s="3"/>
      <c r="D2" s="3"/>
      <c r="E2" s="10" t="s">
        <v>41</v>
      </c>
      <c r="F2" t="s">
        <v>50</v>
      </c>
    </row>
    <row r="3" spans="1:7" ht="13.5" thickBot="1"/>
    <row r="4" spans="1:7" ht="14.25" thickTop="1" thickBot="1">
      <c r="A4" s="5" t="s">
        <v>0</v>
      </c>
      <c r="C4" s="28" t="s">
        <v>40</v>
      </c>
      <c r="D4" s="29" t="s">
        <v>40</v>
      </c>
    </row>
    <row r="6" spans="1:7">
      <c r="A6" s="5" t="s">
        <v>1</v>
      </c>
    </row>
    <row r="7" spans="1:7">
      <c r="A7" t="s">
        <v>2</v>
      </c>
      <c r="C7" s="37">
        <v>56019.551200000002</v>
      </c>
      <c r="D7" s="30" t="s">
        <v>46</v>
      </c>
    </row>
    <row r="8" spans="1:7">
      <c r="A8" t="s">
        <v>3</v>
      </c>
      <c r="C8" s="37">
        <v>0.35444679406190771</v>
      </c>
      <c r="D8" s="30" t="s">
        <v>46</v>
      </c>
    </row>
    <row r="9" spans="1:7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INTERCEPT(INDIRECT($G$11):G991,INDIRECT($F$11):F991)</f>
        <v>9.6314495375060538E-2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>
      <c r="A12" s="10" t="s">
        <v>16</v>
      </c>
      <c r="B12" s="10"/>
      <c r="C12" s="22">
        <f ca="1">SLOPE(INDIRECT($G$11):G991,INDIRECT($F$11):F991)</f>
        <v>-2.0858305271441509E-4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>
      <c r="A14" s="10"/>
      <c r="B14" s="10"/>
      <c r="C14" s="10"/>
      <c r="D14" s="14" t="s">
        <v>32</v>
      </c>
      <c r="E14" s="15">
        <f ca="1">NOW()+15018.5+$C$9/24</f>
        <v>60326.62069074074</v>
      </c>
    </row>
    <row r="15" spans="1:7">
      <c r="A15" s="12" t="s">
        <v>17</v>
      </c>
      <c r="B15" s="10"/>
      <c r="C15" s="13">
        <f ca="1">(C7+C11)+(C8+C12)*INT(MAX(F21:F3532))</f>
        <v>56814.55806000001</v>
      </c>
      <c r="D15" s="14" t="s">
        <v>38</v>
      </c>
      <c r="E15" s="15">
        <f ca="1">ROUND(2*(E14-$C$7)/$C$8,0)/2+E13</f>
        <v>12152.5</v>
      </c>
    </row>
    <row r="16" spans="1:7">
      <c r="A16" s="16" t="s">
        <v>4</v>
      </c>
      <c r="B16" s="10"/>
      <c r="C16" s="17">
        <f ca="1">+C8+C12</f>
        <v>0.35423821100919328</v>
      </c>
      <c r="D16" s="14" t="s">
        <v>39</v>
      </c>
      <c r="E16" s="24">
        <f ca="1">ROUND(2*(E14-$C$15)/$C$16,0)/2+E13</f>
        <v>9915.5</v>
      </c>
    </row>
    <row r="17" spans="1:18" ht="13.5" thickBot="1">
      <c r="A17" s="14" t="s">
        <v>29</v>
      </c>
      <c r="B17" s="10"/>
      <c r="C17" s="10">
        <f>COUNT(C21:C2190)</f>
        <v>3</v>
      </c>
      <c r="D17" s="14" t="s">
        <v>33</v>
      </c>
      <c r="E17" s="18">
        <f ca="1">+$C$15+$C$16*E16-15018.5-$C$9/24</f>
        <v>45308.902874595005</v>
      </c>
    </row>
    <row r="18" spans="1:18" ht="14.25" thickTop="1" thickBot="1">
      <c r="A18" s="16" t="s">
        <v>5</v>
      </c>
      <c r="B18" s="10"/>
      <c r="C18" s="19">
        <f ca="1">+C15</f>
        <v>56814.55806000001</v>
      </c>
      <c r="D18" s="20">
        <f ca="1">+C16</f>
        <v>0.35423821100919328</v>
      </c>
      <c r="E18" s="21" t="s">
        <v>34</v>
      </c>
    </row>
    <row r="19" spans="1:18" ht="13.5" thickTop="1">
      <c r="A19" s="25" t="s">
        <v>35</v>
      </c>
      <c r="E19" s="26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49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>
      <c r="A21" s="31" t="s">
        <v>42</v>
      </c>
      <c r="B21" s="32" t="s">
        <v>43</v>
      </c>
      <c r="C21" s="33">
        <v>56019.551200000002</v>
      </c>
      <c r="D21" s="33">
        <v>5.0000000000000001E-3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9.6314495375060538E-2</v>
      </c>
      <c r="Q21" s="2">
        <f>+C21-15018.5</f>
        <v>41001.051200000002</v>
      </c>
    </row>
    <row r="22" spans="1:18">
      <c r="A22" s="34" t="s">
        <v>47</v>
      </c>
      <c r="B22" s="35" t="s">
        <v>48</v>
      </c>
      <c r="C22" s="36">
        <v>56737.334130000003</v>
      </c>
      <c r="D22" s="34">
        <v>2.9999999999999997E-4</v>
      </c>
      <c r="E22">
        <f>+(C22-C$7)/C$8</f>
        <v>2025.0794816742882</v>
      </c>
      <c r="F22">
        <f>ROUND(2*E22,0)/2+1</f>
        <v>2026</v>
      </c>
      <c r="G22">
        <f>+C22-(C$7+F22*C$8)</f>
        <v>-0.32627476942434441</v>
      </c>
      <c r="I22">
        <f>+G22</f>
        <v>-0.32627476942434441</v>
      </c>
      <c r="O22">
        <f ca="1">+C$11+C$12*$F22</f>
        <v>-0.32627476942434441</v>
      </c>
      <c r="Q22" s="2">
        <f>+C22-15018.5</f>
        <v>41718.834130000003</v>
      </c>
    </row>
    <row r="23" spans="1:18">
      <c r="A23" s="34" t="s">
        <v>47</v>
      </c>
      <c r="B23" s="35" t="s">
        <v>43</v>
      </c>
      <c r="C23" s="36">
        <v>56814.558060000003</v>
      </c>
      <c r="D23" s="34">
        <v>8.0000000000000004E-4</v>
      </c>
      <c r="E23">
        <f>+(C23-C$7)/C$8</f>
        <v>2242.9511941392971</v>
      </c>
      <c r="F23">
        <f>ROUND(2*E23,0)/2+1</f>
        <v>2244</v>
      </c>
      <c r="G23">
        <f>+C23-(C$7+F23*C$8)</f>
        <v>-0.3717458749160869</v>
      </c>
      <c r="I23">
        <f>+G23</f>
        <v>-0.3717458749160869</v>
      </c>
      <c r="O23">
        <f ca="1">+C$11+C$12*$F23</f>
        <v>-0.3717458749160869</v>
      </c>
      <c r="Q23" s="2">
        <f>+C23-15018.5</f>
        <v>41796.058060000003</v>
      </c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4">
      <c r="C33" s="8"/>
      <c r="D33" s="8"/>
    </row>
    <row r="34" spans="3:4">
      <c r="C34" s="8"/>
      <c r="D34" s="8"/>
    </row>
    <row r="35" spans="3:4">
      <c r="C35" s="8"/>
      <c r="D35" s="8"/>
    </row>
    <row r="36" spans="3:4">
      <c r="C36" s="8"/>
      <c r="D36" s="8"/>
    </row>
    <row r="37" spans="3:4">
      <c r="C37" s="8"/>
      <c r="D37" s="8"/>
    </row>
    <row r="38" spans="3:4">
      <c r="C38" s="8"/>
      <c r="D38" s="8"/>
    </row>
    <row r="39" spans="3:4">
      <c r="C39" s="8"/>
      <c r="D39" s="8"/>
    </row>
    <row r="40" spans="3:4">
      <c r="C40" s="8"/>
      <c r="D40" s="8"/>
    </row>
    <row r="41" spans="3:4">
      <c r="C41" s="8"/>
      <c r="D41" s="8"/>
    </row>
    <row r="42" spans="3:4">
      <c r="C42" s="8"/>
      <c r="D42" s="8"/>
    </row>
    <row r="43" spans="3:4">
      <c r="C43" s="8"/>
      <c r="D43" s="8"/>
    </row>
    <row r="44" spans="3:4">
      <c r="C44" s="8"/>
      <c r="D44" s="8"/>
    </row>
    <row r="45" spans="3:4">
      <c r="C45" s="8"/>
      <c r="D45" s="8"/>
    </row>
    <row r="46" spans="3:4">
      <c r="C46" s="8"/>
      <c r="D46" s="8"/>
    </row>
    <row r="47" spans="3:4">
      <c r="C47" s="8"/>
      <c r="D47" s="8"/>
    </row>
    <row r="48" spans="3:4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2024-01-17T01:53:47Z</dcterms:modified>
</cp:coreProperties>
</file>