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A431D6E-07DC-46A2-BF39-39166A6589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2" i="1"/>
  <c r="O23" i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<sst xmlns="http://schemas.openxmlformats.org/spreadsheetml/2006/main" count="60" uniqueCount="53">
  <si>
    <t>0.0036</t>
  </si>
  <si>
    <t>IBVS 6196</t>
  </si>
  <si>
    <t>IBVS 5990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</si>
  <si>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</si>
  <si>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</si>
  <si>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</si>
  <si>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</si>
  <si>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</si>
  <si>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</si>
  <si>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</si>
  <si>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</si>
  <si>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</si>
  <si>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</si>
  <si>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</si>
  <si>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</si>
  <si>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</si>
  <si>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</si>
  <si>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</si>
  <si>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</si>
  <si>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</si>
  <si>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</si>
  <si>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</si>
  <si>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</si>
  <si>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</si>
  <si>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</si>
  <si>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</si>
  <si>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</si>
  <si>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</si>
  <si>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</si>
  <si>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</si>
  <si>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</si>
  <si>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</si>
  <si>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</si>
  <si>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</si>
  <si>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</si>
  <si>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</si>
  <si>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</si>
  <si>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</si>
  <si>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</si>
  <si>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</si>
  <si>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</si>
  <si>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</si>
  <si>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</si>
  <si>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</si>
  <si>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</si>
  <si>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V0612 Cam</t>
  </si>
  <si>
    <t>2019G</t>
  </si>
  <si>
    <t>G4372-0831</t>
  </si>
  <si>
    <t>EA</t>
  </si>
  <si>
    <t>pr_4</t>
  </si>
  <si>
    <t>V0612 Cam / GSC 4372-0831</t>
  </si>
  <si>
    <t>as of 2019-07-08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</si>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</sst>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 wrapText="1"/>
    </xf>
    <xf numFmtId="0" fontId="34" fillId="0" borderId="0" xfId="41" applyFont="1" applyAlignment="1">
      <alignment horizontal="center" vertical="center" wrapText="1"/>
    </xf>
    <xf numFmtId="0" fontId="34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V0612 Cam-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4-438D-963F-92E377EB9F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2.6000001817010343E-3</c:v>
                </c:pt>
                <c:pt idx="2">
                  <c:v>-0.12021999982243869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4-438D-963F-92E377EB9F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4-438D-963F-92E377EB9F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4-438D-963F-92E377EB9F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4-438D-963F-92E377EB9F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4-438D-963F-92E377EB9F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4-438D-963F-92E377EB9F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1.3000000908505241E-3</c:v>
                </c:pt>
                <c:pt idx="1">
                  <c:v>1.3000000908505241E-3</c:v>
                </c:pt>
                <c:pt idx="2">
                  <c:v>-0.12021999982243869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4-438D-963F-92E377EB9F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4-438D-963F-92E377EB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897672"/>
        <c:axId val="1"/>
      </c:scatterChart>
      <c:valAx>
        <c:axId val="63189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89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2B1761-4EC1-4767-D031-160D8C734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5" t="s">
        <v>45</v>
      </c>
      <c r="G1" s="36" t="s">
        <v>46</v>
      </c>
      <c r="H1" s="37"/>
      <c r="I1" s="38" t="s">
        <v>47</v>
      </c>
      <c r="J1" s="35" t="s">
        <v>45</v>
      </c>
      <c r="K1" s="39">
        <v>7.1455000000000002</v>
      </c>
      <c r="L1" s="31">
        <v>73.153999999999996</v>
      </c>
      <c r="M1" s="40">
        <v>55466.532999999821</v>
      </c>
      <c r="N1" s="32">
        <v>1.1999200000000001</v>
      </c>
      <c r="O1" s="41" t="s">
        <v>48</v>
      </c>
      <c r="P1" s="41">
        <v>12.4</v>
      </c>
      <c r="Q1" s="41">
        <v>99</v>
      </c>
      <c r="R1" s="42" t="s">
        <v>49</v>
      </c>
      <c r="S1" s="43" t="s">
        <v>17</v>
      </c>
    </row>
    <row r="2" spans="1:19" x14ac:dyDescent="0.2">
      <c r="A2" t="s">
        <v>27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7">
        <v>55466.532999999821</v>
      </c>
      <c r="D4" s="28">
        <v>1.1999200000000001</v>
      </c>
      <c r="E4" s="44" t="s">
        <v>51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</row>
    <row r="7" spans="1:19" x14ac:dyDescent="0.2">
      <c r="A7" t="s">
        <v>6</v>
      </c>
      <c r="C7" s="50">
        <v>55466.532999999821</v>
      </c>
      <c r="D7" s="29" t="s">
        <v>52</v>
      </c>
    </row>
    <row r="8" spans="1:19" x14ac:dyDescent="0.2">
      <c r="A8" t="s">
        <v>7</v>
      </c>
      <c r="C8" s="50">
        <v>1.1999200000000001</v>
      </c>
      <c r="D8" s="29" t="s">
        <v>52</v>
      </c>
    </row>
    <row r="9" spans="1:19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1">
        <f ca="1">INTERCEPT(INDIRECT($E$9):G992,INDIRECT($D$9):F992)</f>
        <v>1.3000000908505241E-3</v>
      </c>
      <c r="D11" s="3"/>
      <c r="E11" s="10"/>
    </row>
    <row r="12" spans="1:19" x14ac:dyDescent="0.2">
      <c r="A12" s="10" t="s">
        <v>20</v>
      </c>
      <c r="B12" s="10"/>
      <c r="C12" s="21">
        <f ca="1">SLOPE(INDIRECT($E$9):G992,INDIRECT($D$9):F992)</f>
        <v>-3.4621082596378696E-4</v>
      </c>
      <c r="D12" s="3"/>
      <c r="E12" s="10"/>
    </row>
    <row r="13" spans="1:19" x14ac:dyDescent="0.2">
      <c r="A13" s="10" t="s">
        <v>22</v>
      </c>
      <c r="B13" s="10"/>
      <c r="C13" s="3" t="s">
        <v>17</v>
      </c>
    </row>
    <row r="14" spans="1:19" x14ac:dyDescent="0.2">
      <c r="A14" s="10"/>
      <c r="B14" s="10"/>
      <c r="C14" s="10"/>
    </row>
    <row r="15" spans="1:19" x14ac:dyDescent="0.2">
      <c r="A15" s="12" t="s">
        <v>21</v>
      </c>
      <c r="B15" s="10"/>
      <c r="C15" s="13">
        <f ca="1">(C7+C11)+(C8+C12)*INT(MAX(F21:F3533))</f>
        <v>55887.584699999999</v>
      </c>
      <c r="E15" s="14" t="s">
        <v>38</v>
      </c>
      <c r="F15" s="33">
        <v>1</v>
      </c>
    </row>
    <row r="16" spans="1:19" x14ac:dyDescent="0.2">
      <c r="A16" s="16" t="s">
        <v>8</v>
      </c>
      <c r="B16" s="10"/>
      <c r="C16" s="17">
        <f ca="1">+C8+C12</f>
        <v>1.1995737891740363</v>
      </c>
      <c r="E16" s="14" t="s">
        <v>34</v>
      </c>
      <c r="F16" s="34">
        <f ca="1">NOW()+15018.5+$C$5/24</f>
        <v>60326.684461342593</v>
      </c>
    </row>
    <row r="17" spans="1:21" ht="13.5" thickBot="1" x14ac:dyDescent="0.25">
      <c r="A17" s="14" t="s">
        <v>31</v>
      </c>
      <c r="B17" s="10"/>
      <c r="C17" s="10">
        <f>COUNT(C21:C2191)</f>
        <v>3</v>
      </c>
      <c r="E17" s="14" t="s">
        <v>39</v>
      </c>
      <c r="F17" s="15">
        <f ca="1">ROUND(2*(F16-$C$7)/$C$8,0)/2+F15</f>
        <v>4051.5</v>
      </c>
    </row>
    <row r="18" spans="1:21" ht="14.25" thickTop="1" thickBot="1" x14ac:dyDescent="0.25">
      <c r="A18" s="16" t="s">
        <v>9</v>
      </c>
      <c r="B18" s="10"/>
      <c r="C18" s="19">
        <f ca="1">+C15</f>
        <v>55887.584699999999</v>
      </c>
      <c r="D18" s="20">
        <f ca="1">+C16</f>
        <v>1.1995737891740363</v>
      </c>
      <c r="E18" s="14" t="s">
        <v>40</v>
      </c>
      <c r="F18" s="23">
        <f ca="1">ROUND(2*(F16-$C$15)/$C$16,0)/2+F15</f>
        <v>3701.5</v>
      </c>
    </row>
    <row r="19" spans="1:21" ht="13.5" thickTop="1" x14ac:dyDescent="0.2">
      <c r="E19" s="14" t="s">
        <v>35</v>
      </c>
      <c r="F19" s="18">
        <f ca="1">+$C$15+$C$16*F18-15018.5-$C$5/24</f>
        <v>45309.702913961031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52</v>
      </c>
      <c r="C21" s="8">
        <v>55466.532999999821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1.3000000908505241E-3</v>
      </c>
      <c r="Q21" s="2">
        <f>+C21-15018.5</f>
        <v>40448.032999999821</v>
      </c>
    </row>
    <row r="22" spans="1:21" x14ac:dyDescent="0.2">
      <c r="A22" s="45" t="s">
        <v>2</v>
      </c>
      <c r="B22" s="46" t="s">
        <v>3</v>
      </c>
      <c r="C22" s="45">
        <v>55466.535600000003</v>
      </c>
      <c r="D22" s="45">
        <v>2.9999999999999997E-4</v>
      </c>
      <c r="E22">
        <f>+(C22-C$7)/C$8</f>
        <v>2.1668112721690063E-3</v>
      </c>
      <c r="F22">
        <f>ROUND(2*E22,0)/2</f>
        <v>0</v>
      </c>
      <c r="G22">
        <f>+C22-(C$7+F22*C$8)</f>
        <v>2.6000001817010343E-3</v>
      </c>
      <c r="I22">
        <f>+G22</f>
        <v>2.6000001817010343E-3</v>
      </c>
      <c r="O22">
        <f ca="1">+C$11+C$12*$F22</f>
        <v>1.3000000908505241E-3</v>
      </c>
      <c r="Q22" s="2">
        <f>+C22-15018.5</f>
        <v>40448.035600000003</v>
      </c>
    </row>
    <row r="23" spans="1:21" x14ac:dyDescent="0.2">
      <c r="A23" s="47" t="s">
        <v>1</v>
      </c>
      <c r="B23" s="48" t="s">
        <v>3</v>
      </c>
      <c r="C23" s="49">
        <v>55887.584699999999</v>
      </c>
      <c r="D23" s="49" t="s">
        <v>0</v>
      </c>
      <c r="E23">
        <f>+(C23-C$7)/C$8</f>
        <v>350.89980998748098</v>
      </c>
      <c r="F23">
        <f>ROUND(2*E23,0)/2</f>
        <v>351</v>
      </c>
      <c r="G23">
        <f>+C23-(C$7+F23*C$8)</f>
        <v>-0.12021999982243869</v>
      </c>
      <c r="I23">
        <f>+G23</f>
        <v>-0.12021999982243869</v>
      </c>
      <c r="O23">
        <f ca="1">+C$11+C$12*$F23</f>
        <v>-0.12021999982243869</v>
      </c>
      <c r="Q23" s="2">
        <f>+C23-15018.5</f>
        <v>40869.084699999999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02" r:id="rId1" display="http://vsolj.cetus-net.org/bulletin.html"/>
    <hyperlink ref="H64795" r:id="rId2" display="https://www.aavso.org/ejaavso"/>
    <hyperlink ref="I64802" r:id="rId3" display="http://vsolj.cetus-net.org/bulletin.html"/>
    <hyperlink ref="AR58356" r:id="rId4" display="http://cdsbib.u-strasbg.fr/cgi-bin/cdsbib?1990RMxAA..21..381G"/>
    <hyperlink ref="H64799" r:id="rId5" display="https://www.aavso.org/ejaavso"/>
    <hyperlink ref="AQ5720" r:id="rId6" display="http://cdsbib.u-strasbg.fr/cgi-bin/cdsbib?1990RMxAA..21..381G"/>
    <hyperlink ref="AQ5723" r:id="rId7" display="http://cdsbib.u-strasbg.fr/cgi-bin/cdsbib?1990RMxAA..21..381G"/>
    <hyperlink ref="AQ5721" r:id="rId8" display="http://cdsbib.u-strasbg.fr/cgi-bin/cdsbib?1990RMxAA..21..381G"/>
    <hyperlink ref="AQ5705" r:id="rId9" display="http://cdsbib.u-strasbg.fr/cgi-bin/cdsbib?1990RMxAA..21..381G"/>
    <hyperlink ref="AR5934" r:id="rId10" display="http://cdsbib.u-strasbg.fr/cgi-bin/cdsbib?1990RMxAA..21..381G"/>
    <hyperlink ref="AR5938" r:id="rId11" display="http://cdsbib.u-strasbg.fr/cgi-bin/cdsbib?1990RMxAA..21..381G"/>
    <hyperlink ref="AR2312" r:id="rId12" display="http://cdsbib.u-strasbg.fr/cgi-bin/cdsbib?1990RMxAA..21..381G"/>
    <hyperlink ref="AR1804" r:id="rId13" display="http://cdsbib.u-strasbg.fr/cgi-bin/cdsbib?1990RMxAA..21..381G"/>
    <hyperlink ref="AR1803" r:id="rId14" display="http://cdsbib.u-strasbg.fr/cgi-bin/cdsbib?1990RMxAA..21..381G"/>
    <hyperlink ref="AQ3999" r:id="rId15" display="http://cdsbib.u-strasbg.fr/cgi-bin/cdsbib?1990RMxAA..21..381G"/>
    <hyperlink ref="AQ4017" r:id="rId16" display="http://cdsbib.u-strasbg.fr/cgi-bin/cdsbib?1990RMxAA..21..381G"/>
    <hyperlink ref="AQ4018" r:id="rId17" display="http://cdsbib.u-strasbg.fr/cgi-bin/cdsbib?1990RMxAA..21..381G"/>
    <hyperlink ref="AQ4014" r:id="rId18" display="http://cdsbib.u-strasbg.fr/cgi-bin/cdsbib?1990RMxAA..21..381G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2024-01-17T03:25:37Z</dcterms:modified>
</cp:coreProperties>
</file>