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6A26969-2EA5-411E-9A5E-C8A8A7078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1" i="1"/>
  <c r="F21" i="1"/>
  <c r="G21" i="1"/>
  <c r="J21" i="1"/>
  <c r="E22" i="1"/>
  <c r="F22" i="1" s="1"/>
  <c r="G22" i="1" s="1"/>
  <c r="J22" i="1" s="1"/>
  <c r="E23" i="1"/>
  <c r="F23" i="1"/>
  <c r="G23" i="1"/>
  <c r="J23" i="1"/>
  <c r="E24" i="1"/>
  <c r="F24" i="1" s="1"/>
  <c r="G24" i="1" s="1"/>
  <c r="J24" i="1" s="1"/>
  <c r="E25" i="1"/>
  <c r="F25" i="1"/>
  <c r="G25" i="1"/>
  <c r="J25" i="1"/>
  <c r="C26" i="1"/>
  <c r="E26" i="1"/>
  <c r="F26" i="1" s="1"/>
  <c r="G26" i="1" s="1"/>
  <c r="K26" i="1" s="1"/>
  <c r="Q21" i="1"/>
  <c r="Q22" i="1"/>
  <c r="Q23" i="1"/>
  <c r="Q24" i="1"/>
  <c r="Q25" i="1"/>
  <c r="H15" i="2"/>
  <c r="G15" i="2"/>
  <c r="C15" i="2"/>
  <c r="D15" i="2"/>
  <c r="B15" i="2"/>
  <c r="H14" i="2"/>
  <c r="G14" i="2"/>
  <c r="C14" i="2"/>
  <c r="D14" i="2"/>
  <c r="B14" i="2"/>
  <c r="A14" i="2"/>
  <c r="H13" i="2"/>
  <c r="G13" i="2"/>
  <c r="C13" i="2"/>
  <c r="D13" i="2"/>
  <c r="B13" i="2"/>
  <c r="A13" i="2"/>
  <c r="H12" i="2"/>
  <c r="B12" i="2"/>
  <c r="G12" i="2"/>
  <c r="C12" i="2"/>
  <c r="D12" i="2"/>
  <c r="A12" i="2"/>
  <c r="H11" i="2"/>
  <c r="B11" i="2"/>
  <c r="G11" i="2"/>
  <c r="D11" i="2"/>
  <c r="C11" i="2"/>
  <c r="A11" i="2"/>
  <c r="B2" i="1"/>
  <c r="A1" i="1"/>
  <c r="D9" i="1"/>
  <c r="E9" i="1"/>
  <c r="A26" i="1"/>
  <c r="F16" i="1"/>
  <c r="C17" i="1"/>
  <c r="Q26" i="1"/>
  <c r="C12" i="1"/>
  <c r="C11" i="1"/>
  <c r="O27" i="1" l="1"/>
  <c r="O23" i="1"/>
  <c r="O26" i="1"/>
  <c r="O24" i="1"/>
  <c r="C15" i="1"/>
  <c r="F18" i="1" s="1"/>
  <c r="O25" i="1"/>
  <c r="O21" i="1"/>
  <c r="O22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<sst xmlns="http://schemas.openxmlformats.org/spreadsheetml/2006/main" count="122" uniqueCount="75">
  <si>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</si>
  <si>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</si>
  <si>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</si>
  <si>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</si>
  <si>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</si>
  <si>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</si>
  <si>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</si>
  <si>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</si>
  <si>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</si>
  <si>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</si>
  <si>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</si>
  <si>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</si>
  <si>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</si>
  <si>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</si>
  <si>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</si>
  <si>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</si>
  <si>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</si>
  <si>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</si>
  <si>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</si>
  <si>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</si>
  <si>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</si>
  <si>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</si>
  <si>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</si>
  <si>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</si>
  <si>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</si>
  <si>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</si>
  <si>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</si>
  <si>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</si>
  <si>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</si>
  <si>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</si>
  <si>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</si>
  <si>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</si>
  <si>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</si>
  <si>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</si>
  <si>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</si>
  <si>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</si>
  <si>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</si>
  <si>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</si>
  <si>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</si>
  <si>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</si>
  <si>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</si>
  <si>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</si>
  <si>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</si>
  <si>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</si>
  <si>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</si>
  <si>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</si>
  <si>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</si>
  <si>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</si>
  <si>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</si>
  <si>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 -0.003 </t>
  </si>
  <si>
    <t>AF Cap</t>
  </si>
  <si>
    <t>G6327-0665</t>
  </si>
  <si>
    <t>EA</t>
  </si>
  <si>
    <t>2438252.369 </t>
  </si>
  <si>
    <t> 10.08.1963 20:51 </t>
  </si>
  <si>
    <t> -0.065 </t>
  </si>
  <si>
    <t>P </t>
  </si>
  <si>
    <t> Köhler &amp; Schöffel </t>
  </si>
  <si>
    <t>IBVS 91 </t>
  </si>
  <si>
    <t>2438258.367 </t>
  </si>
  <si>
    <t> 16.08.1963 20:48 </t>
  </si>
  <si>
    <t>2438264.362 </t>
  </si>
  <si>
    <t> 22.08.1963 20:41 </t>
  </si>
  <si>
    <t> 0.057 </t>
  </si>
  <si>
    <t>2438638.312 </t>
  </si>
  <si>
    <t> 30.08.1964 19:29 </t>
  </si>
  <si>
    <t> 0.064 </t>
  </si>
  <si>
    <t>2438650.273 </t>
  </si>
  <si>
    <t> 11.09.1964 18:33 </t>
  </si>
  <si>
    <t> 0.153 </t>
  </si>
  <si>
    <t xml:space="preserve">IBVS </t>
  </si>
  <si>
    <t>I</t>
  </si>
  <si>
    <t>IBVS 0091</t>
  </si>
  <si>
    <t>Kreiner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</si>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</sst>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1" fillId="4" borderId="12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>
      <alignment vertical="top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165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Cap - O-C Diagr.</a:t>
            </a:r>
          </a:p>
        </c:rich>
      </c:tx>
      <c:layout>
        <c:manualLayout>
          <c:xMode val="edge"/>
          <c:yMode val="edge"/>
          <c:x val="0.3964577656675749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7820163487738"/>
          <c:y val="0.14035127795846455"/>
          <c:w val="0.8351498637602179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-2401</c:v>
                </c:pt>
                <c:pt idx="1">
                  <c:v>-2400</c:v>
                </c:pt>
                <c:pt idx="2">
                  <c:v>-2399</c:v>
                </c:pt>
                <c:pt idx="3">
                  <c:v>-2336</c:v>
                </c:pt>
                <c:pt idx="4">
                  <c:v>-2334</c:v>
                </c:pt>
                <c:pt idx="5">
                  <c:v>0</c:v>
                </c:pt>
                <c:pt idx="6">
                  <c:v>1121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9-4B7E-AF47-7245487ABD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-2401</c:v>
                </c:pt>
                <c:pt idx="1">
                  <c:v>-2400</c:v>
                </c:pt>
                <c:pt idx="2">
                  <c:v>-2399</c:v>
                </c:pt>
                <c:pt idx="3">
                  <c:v>-2336</c:v>
                </c:pt>
                <c:pt idx="4">
                  <c:v>-2334</c:v>
                </c:pt>
                <c:pt idx="5">
                  <c:v>0</c:v>
                </c:pt>
                <c:pt idx="6">
                  <c:v>1121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A9-4B7E-AF47-7245487ABD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-2401</c:v>
                </c:pt>
                <c:pt idx="1">
                  <c:v>-2400</c:v>
                </c:pt>
                <c:pt idx="2">
                  <c:v>-2399</c:v>
                </c:pt>
                <c:pt idx="3">
                  <c:v>-2336</c:v>
                </c:pt>
                <c:pt idx="4">
                  <c:v>-2334</c:v>
                </c:pt>
                <c:pt idx="5">
                  <c:v>0</c:v>
                </c:pt>
                <c:pt idx="6">
                  <c:v>1121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-3.5779999998339918E-2</c:v>
                </c:pt>
                <c:pt idx="1">
                  <c:v>2.659999999741558E-2</c:v>
                </c:pt>
                <c:pt idx="2">
                  <c:v>8.5980000003473833E-2</c:v>
                </c:pt>
                <c:pt idx="3">
                  <c:v>9.1919999998935964E-2</c:v>
                </c:pt>
                <c:pt idx="4">
                  <c:v>0.18168000000150641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A9-4B7E-AF47-7245487ABD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-2401</c:v>
                </c:pt>
                <c:pt idx="1">
                  <c:v>-2400</c:v>
                </c:pt>
                <c:pt idx="2">
                  <c:v>-2399</c:v>
                </c:pt>
                <c:pt idx="3">
                  <c:v>-2336</c:v>
                </c:pt>
                <c:pt idx="4">
                  <c:v>-2334</c:v>
                </c:pt>
                <c:pt idx="5">
                  <c:v>0</c:v>
                </c:pt>
                <c:pt idx="6">
                  <c:v>1121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0</c:v>
                </c:pt>
                <c:pt idx="6">
                  <c:v>3.147999999782769E-2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A9-4B7E-AF47-7245487ABD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-2401</c:v>
                </c:pt>
                <c:pt idx="1">
                  <c:v>-2400</c:v>
                </c:pt>
                <c:pt idx="2">
                  <c:v>-2399</c:v>
                </c:pt>
                <c:pt idx="3">
                  <c:v>-2336</c:v>
                </c:pt>
                <c:pt idx="4">
                  <c:v>-2334</c:v>
                </c:pt>
                <c:pt idx="5">
                  <c:v>0</c:v>
                </c:pt>
                <c:pt idx="6">
                  <c:v>1121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A9-4B7E-AF47-7245487ABD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-2401</c:v>
                </c:pt>
                <c:pt idx="1">
                  <c:v>-2400</c:v>
                </c:pt>
                <c:pt idx="2">
                  <c:v>-2399</c:v>
                </c:pt>
                <c:pt idx="3">
                  <c:v>-2336</c:v>
                </c:pt>
                <c:pt idx="4">
                  <c:v>-2334</c:v>
                </c:pt>
                <c:pt idx="5">
                  <c:v>0</c:v>
                </c:pt>
                <c:pt idx="6">
                  <c:v>1121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A9-4B7E-AF47-7245487ABD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-2401</c:v>
                </c:pt>
                <c:pt idx="1">
                  <c:v>-2400</c:v>
                </c:pt>
                <c:pt idx="2">
                  <c:v>-2399</c:v>
                </c:pt>
                <c:pt idx="3">
                  <c:v>-2336</c:v>
                </c:pt>
                <c:pt idx="4">
                  <c:v>-2334</c:v>
                </c:pt>
                <c:pt idx="5">
                  <c:v>0</c:v>
                </c:pt>
                <c:pt idx="6">
                  <c:v>1121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A9-4B7E-AF47-7245487ABD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-2401</c:v>
                </c:pt>
                <c:pt idx="1">
                  <c:v>-2400</c:v>
                </c:pt>
                <c:pt idx="2">
                  <c:v>-2399</c:v>
                </c:pt>
                <c:pt idx="3">
                  <c:v>-2336</c:v>
                </c:pt>
                <c:pt idx="4">
                  <c:v>-2334</c:v>
                </c:pt>
                <c:pt idx="5">
                  <c:v>0</c:v>
                </c:pt>
                <c:pt idx="6">
                  <c:v>1121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6.8020293003185933E-2</c:v>
                </c:pt>
                <c:pt idx="1">
                  <c:v>6.8004733073997847E-2</c:v>
                </c:pt>
                <c:pt idx="2">
                  <c:v>6.7989173144809747E-2</c:v>
                </c:pt>
                <c:pt idx="3">
                  <c:v>6.7008897605959739E-2</c:v>
                </c:pt>
                <c:pt idx="4">
                  <c:v>6.6977777747583539E-2</c:v>
                </c:pt>
                <c:pt idx="5">
                  <c:v>3.0660903022568853E-2</c:v>
                </c:pt>
                <c:pt idx="6">
                  <c:v>1.3218222402713895E-2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A9-4B7E-AF47-7245487ABDCF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-2401</c:v>
                </c:pt>
                <c:pt idx="1">
                  <c:v>-2400</c:v>
                </c:pt>
                <c:pt idx="2">
                  <c:v>-2399</c:v>
                </c:pt>
                <c:pt idx="3">
                  <c:v>-2336</c:v>
                </c:pt>
                <c:pt idx="4">
                  <c:v>-2334</c:v>
                </c:pt>
                <c:pt idx="5">
                  <c:v>0</c:v>
                </c:pt>
                <c:pt idx="6">
                  <c:v>1121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A9-4B7E-AF47-7245487A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30216"/>
        <c:axId val="1"/>
      </c:scatterChart>
      <c:valAx>
        <c:axId val="50963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231607629428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683923705722074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630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8692098092643"/>
          <c:y val="0.92397937099967764"/>
          <c:w val="0.6471389645776566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204665-7F42-1A02-D690-8BF63A675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91" TargetMode="External"/><Relationship Id="rId2" Type="http://schemas.openxmlformats.org/officeDocument/2006/relationships/hyperlink" Target="http://www.konkoly.hu/cgi-bin/IBVS?9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91" TargetMode="External"/><Relationship Id="rId5" Type="http://schemas.openxmlformats.org/officeDocument/2006/relationships/hyperlink" Target="http://www.konkoly.hu/cgi-bin/IBVS?91" TargetMode="External"/><Relationship Id="rId4" Type="http://schemas.openxmlformats.org/officeDocument/2006/relationships/hyperlink" Target="http://www.konkoly.hu/cgi-bin/IBVS?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5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15" ht="20.25" x14ac:dyDescent="0.3">
      <c r="A1" s="1" t="str">
        <f>F1&amp;" / GSC "&amp;RIGHT(I1,9)</f>
        <v>AF Cap / GSC 6327-0665</v>
      </c>
      <c r="F1" s="31" t="s">
        <v>50</v>
      </c>
      <c r="G1" s="32"/>
      <c r="H1" s="33"/>
      <c r="I1" s="34" t="s">
        <v>51</v>
      </c>
      <c r="J1" s="35"/>
      <c r="K1" s="36"/>
      <c r="L1" s="37"/>
      <c r="M1" s="38">
        <v>52503.828399999999</v>
      </c>
      <c r="N1" s="38">
        <v>5.9356200000000001</v>
      </c>
      <c r="O1" s="37" t="s">
        <v>52</v>
      </c>
    </row>
    <row r="2" spans="1:15" x14ac:dyDescent="0.2">
      <c r="A2" t="s">
        <v>23</v>
      </c>
      <c r="B2" t="str">
        <f>O1</f>
        <v>EA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53619.722000000002</v>
      </c>
      <c r="D4" s="28">
        <v>5.9356076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8">
        <v>52503.828399999999</v>
      </c>
      <c r="D7" s="29" t="s">
        <v>73</v>
      </c>
    </row>
    <row r="8" spans="1:15" x14ac:dyDescent="0.2">
      <c r="A8" t="s">
        <v>3</v>
      </c>
      <c r="C8" s="58">
        <v>5.9356200000000001</v>
      </c>
      <c r="D8" s="29" t="s">
        <v>73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3.0660903022568853E-2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-1.5559929188095412E-5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59157.671638222404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5.9356044400708123</v>
      </c>
      <c r="E16" s="14" t="s">
        <v>30</v>
      </c>
      <c r="F16" s="40">
        <f ca="1">NOW()+15018.5+$C$5/24</f>
        <v>60326.689343634258</v>
      </c>
    </row>
    <row r="17" spans="1:19" ht="13.5" thickBot="1" x14ac:dyDescent="0.25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1319</v>
      </c>
    </row>
    <row r="18" spans="1:19" ht="14.25" thickTop="1" thickBot="1" x14ac:dyDescent="0.25">
      <c r="A18" s="16" t="s">
        <v>5</v>
      </c>
      <c r="B18" s="10"/>
      <c r="C18" s="19">
        <f ca="1">+C15</f>
        <v>59157.671638222404</v>
      </c>
      <c r="D18" s="20">
        <f ca="1">+C16</f>
        <v>5.9356044400708123</v>
      </c>
      <c r="E18" s="14" t="s">
        <v>36</v>
      </c>
      <c r="F18" s="23">
        <f ca="1">ROUND(2*(F16-$C$15)/$C$16,0)/2+F15</f>
        <v>198</v>
      </c>
    </row>
    <row r="19" spans="1:19" ht="13.5" thickTop="1" x14ac:dyDescent="0.2">
      <c r="E19" s="14" t="s">
        <v>31</v>
      </c>
      <c r="F19" s="18">
        <f ca="1">+$C$15+$C$16*F18-15018.5-$C$5/24</f>
        <v>45314.817150689763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26" t="s">
        <v>33</v>
      </c>
    </row>
    <row r="21" spans="1:19" x14ac:dyDescent="0.2">
      <c r="A21" s="55" t="s">
        <v>72</v>
      </c>
      <c r="B21" s="61" t="s">
        <v>71</v>
      </c>
      <c r="C21" s="54">
        <v>38252.368999999999</v>
      </c>
      <c r="D21" s="54" t="s">
        <v>38</v>
      </c>
      <c r="E21">
        <f>+(C21-C$7)/C$8</f>
        <v>-2401.0060280139228</v>
      </c>
      <c r="F21">
        <f>ROUND(2*E21,0)/2</f>
        <v>-2401</v>
      </c>
      <c r="G21">
        <f>+C21-(C$7+F21*C$8)</f>
        <v>-3.5779999998339918E-2</v>
      </c>
      <c r="J21">
        <f>+G21</f>
        <v>-3.5779999998339918E-2</v>
      </c>
      <c r="O21">
        <f ca="1">+C$11+C$12*$F21</f>
        <v>6.8020293003185933E-2</v>
      </c>
      <c r="Q21" s="2">
        <f>+C21-15018.5</f>
        <v>23233.868999999999</v>
      </c>
      <c r="R21" s="2" t="s">
        <v>39</v>
      </c>
    </row>
    <row r="22" spans="1:19" ht="12" customHeight="1" x14ac:dyDescent="0.2">
      <c r="A22" s="55" t="s">
        <v>72</v>
      </c>
      <c r="B22" s="61" t="s">
        <v>71</v>
      </c>
      <c r="C22" s="54">
        <v>38258.366999999998</v>
      </c>
      <c r="D22" s="54" t="s">
        <v>38</v>
      </c>
      <c r="E22">
        <f>+(C22-C$7)/C$8</f>
        <v>-2399.9955185810413</v>
      </c>
      <c r="F22">
        <f>ROUND(2*E22,0)/2</f>
        <v>-2400</v>
      </c>
      <c r="G22">
        <f>+C22-(C$7+F22*C$8)</f>
        <v>2.659999999741558E-2</v>
      </c>
      <c r="J22">
        <f>+G22</f>
        <v>2.659999999741558E-2</v>
      </c>
      <c r="O22">
        <f ca="1">+C$11+C$12*$F22</f>
        <v>6.8004733073997847E-2</v>
      </c>
      <c r="Q22" s="2">
        <f>+C22-15018.5</f>
        <v>23239.866999999998</v>
      </c>
      <c r="R22" s="2" t="s">
        <v>39</v>
      </c>
    </row>
    <row r="23" spans="1:19" ht="12" customHeight="1" x14ac:dyDescent="0.2">
      <c r="A23" s="55" t="s">
        <v>72</v>
      </c>
      <c r="B23" s="61" t="s">
        <v>71</v>
      </c>
      <c r="C23" s="54">
        <v>38264.362000000001</v>
      </c>
      <c r="D23" s="54" t="s">
        <v>38</v>
      </c>
      <c r="E23">
        <f>+(C23-C$7)/C$8</f>
        <v>-2398.98551457135</v>
      </c>
      <c r="F23">
        <f>ROUND(2*E23,0)/2</f>
        <v>-2399</v>
      </c>
      <c r="G23">
        <f>+C23-(C$7+F23*C$8)</f>
        <v>8.5980000003473833E-2</v>
      </c>
      <c r="J23">
        <f>+G23</f>
        <v>8.5980000003473833E-2</v>
      </c>
      <c r="O23">
        <f ca="1">+C$11+C$12*$F23</f>
        <v>6.7989173144809747E-2</v>
      </c>
      <c r="Q23" s="2">
        <f>+C23-15018.5</f>
        <v>23245.862000000001</v>
      </c>
      <c r="R23" s="2" t="s">
        <v>39</v>
      </c>
    </row>
    <row r="24" spans="1:19" ht="12" customHeight="1" x14ac:dyDescent="0.2">
      <c r="A24" s="55" t="s">
        <v>72</v>
      </c>
      <c r="B24" s="61" t="s">
        <v>71</v>
      </c>
      <c r="C24" s="54">
        <v>38638.311999999998</v>
      </c>
      <c r="D24" s="54" t="s">
        <v>38</v>
      </c>
      <c r="E24">
        <f>+(C24-C$7)/C$8</f>
        <v>-2335.9845138334326</v>
      </c>
      <c r="F24">
        <f>ROUND(2*E24,0)/2</f>
        <v>-2336</v>
      </c>
      <c r="G24">
        <f>+C24-(C$7+F24*C$8)</f>
        <v>9.1919999998935964E-2</v>
      </c>
      <c r="J24">
        <f>+G24</f>
        <v>9.1919999998935964E-2</v>
      </c>
      <c r="O24">
        <f ca="1">+C$11+C$12*$F24</f>
        <v>6.7008897605959739E-2</v>
      </c>
      <c r="Q24" s="2">
        <f>+C24-15018.5</f>
        <v>23619.811999999998</v>
      </c>
      <c r="R24" s="2" t="s">
        <v>39</v>
      </c>
    </row>
    <row r="25" spans="1:19" ht="12" customHeight="1" x14ac:dyDescent="0.2">
      <c r="A25" s="55" t="s">
        <v>72</v>
      </c>
      <c r="B25" s="61" t="s">
        <v>71</v>
      </c>
      <c r="C25" s="54">
        <v>38650.273000000001</v>
      </c>
      <c r="D25" s="54" t="s">
        <v>38</v>
      </c>
      <c r="E25">
        <f>+(C25-C$7)/C$8</f>
        <v>-2333.9693915715625</v>
      </c>
      <c r="F25">
        <f>ROUND(2*E25,0)/2</f>
        <v>-2334</v>
      </c>
      <c r="G25">
        <f>+C25-(C$7+F25*C$8)</f>
        <v>0.18168000000150641</v>
      </c>
      <c r="J25">
        <f>+G25</f>
        <v>0.18168000000150641</v>
      </c>
      <c r="O25">
        <f ca="1">+C$11+C$12*$F25</f>
        <v>6.6977777747583539E-2</v>
      </c>
      <c r="Q25" s="2">
        <f>+C25-15018.5</f>
        <v>23631.773000000001</v>
      </c>
      <c r="R25" s="2" t="s">
        <v>39</v>
      </c>
    </row>
    <row r="26" spans="1:19" ht="12" customHeight="1" x14ac:dyDescent="0.2">
      <c r="A26">
        <f>D12</f>
        <v>0</v>
      </c>
      <c r="B26" s="3"/>
      <c r="C26" s="8">
        <f>C$7</f>
        <v>52503.828399999999</v>
      </c>
      <c r="D26" s="8" t="s">
        <v>13</v>
      </c>
      <c r="E26">
        <f>+(C26-C$7)/C$8</f>
        <v>0</v>
      </c>
      <c r="F26">
        <f>ROUND(2*E26,0)/2</f>
        <v>0</v>
      </c>
      <c r="G26">
        <f>+C26-(C$7+F26*C$8)</f>
        <v>0</v>
      </c>
      <c r="K26">
        <f>+G26</f>
        <v>0</v>
      </c>
      <c r="O26">
        <f ca="1">+C$11+C$12*$F26</f>
        <v>3.0660903022568853E-2</v>
      </c>
      <c r="Q26" s="2">
        <f>+C26-15018.5</f>
        <v>37485.328399999999</v>
      </c>
      <c r="R26" s="2"/>
    </row>
    <row r="27" spans="1:19" ht="12" customHeight="1" x14ac:dyDescent="0.2">
      <c r="A27" s="56" t="s">
        <v>74</v>
      </c>
      <c r="B27" s="57" t="s">
        <v>71</v>
      </c>
      <c r="C27" s="59">
        <v>59157.689899999998</v>
      </c>
      <c r="D27" s="60">
        <v>2.5999999999999999E-3</v>
      </c>
      <c r="E27">
        <f>+(C27-C$7)/C$8</f>
        <v>1121.0053035740157</v>
      </c>
      <c r="F27">
        <f>ROUND(2*E27,0)/2</f>
        <v>1121</v>
      </c>
      <c r="G27">
        <f>+C27-(C$7+F27*C$8)</f>
        <v>3.147999999782769E-2</v>
      </c>
      <c r="K27">
        <f>+G27</f>
        <v>3.147999999782769E-2</v>
      </c>
      <c r="O27">
        <f ca="1">+C$11+C$12*$F27</f>
        <v>1.3218222402713895E-2</v>
      </c>
      <c r="Q27" s="2">
        <f>+C27-15018.5</f>
        <v>44139.189899999998</v>
      </c>
      <c r="R27" s="2"/>
    </row>
    <row r="28" spans="1:19" ht="12" customHeight="1" x14ac:dyDescent="0.2">
      <c r="B28" s="3"/>
      <c r="C28" s="8"/>
      <c r="D28" s="8"/>
      <c r="Q28" s="2"/>
      <c r="R28" s="2"/>
    </row>
    <row r="29" spans="1:19" ht="12" customHeight="1" x14ac:dyDescent="0.2">
      <c r="B29" s="3"/>
      <c r="C29" s="8"/>
      <c r="D29" s="8"/>
      <c r="Q29" s="2"/>
      <c r="R29" s="2"/>
    </row>
    <row r="30" spans="1:19" ht="12" customHeight="1" x14ac:dyDescent="0.2">
      <c r="B30" s="3"/>
      <c r="C30" s="8"/>
      <c r="D30" s="8"/>
      <c r="Q30" s="2"/>
      <c r="R30" s="2"/>
    </row>
    <row r="31" spans="1:19" ht="12" customHeight="1" x14ac:dyDescent="0.2">
      <c r="B31" s="3"/>
      <c r="C31" s="8"/>
      <c r="D31" s="8"/>
      <c r="Q31" s="2"/>
      <c r="R31" s="2"/>
    </row>
    <row r="32" spans="1:19" x14ac:dyDescent="0.2">
      <c r="B32" s="3"/>
      <c r="C32" s="8"/>
      <c r="D32" s="8"/>
      <c r="Q32" s="2"/>
      <c r="R32" s="2"/>
    </row>
    <row r="33" spans="2:18" x14ac:dyDescent="0.2">
      <c r="B33" s="3"/>
      <c r="C33" s="8"/>
      <c r="D33" s="8"/>
      <c r="Q33" s="2"/>
      <c r="R33" s="2"/>
    </row>
    <row r="34" spans="2:18" x14ac:dyDescent="0.2">
      <c r="B34" s="3"/>
      <c r="C34" s="8"/>
      <c r="D34" s="8"/>
    </row>
    <row r="35" spans="2:18" x14ac:dyDescent="0.2">
      <c r="B35" s="3"/>
      <c r="C35" s="8"/>
      <c r="D35" s="8"/>
    </row>
    <row r="36" spans="2:18" x14ac:dyDescent="0.2">
      <c r="B36" s="3"/>
      <c r="C36" s="8"/>
      <c r="D36" s="8"/>
    </row>
    <row r="37" spans="2:18" x14ac:dyDescent="0.2">
      <c r="B37" s="3"/>
      <c r="C37" s="8"/>
      <c r="D37" s="8"/>
    </row>
    <row r="38" spans="2:18" x14ac:dyDescent="0.2">
      <c r="B38" s="3"/>
      <c r="C38" s="8"/>
      <c r="D38" s="8"/>
    </row>
    <row r="39" spans="2:18" x14ac:dyDescent="0.2">
      <c r="B39" s="3"/>
      <c r="C39" s="8"/>
      <c r="D39" s="8"/>
    </row>
    <row r="40" spans="2:18" x14ac:dyDescent="0.2">
      <c r="B40" s="3"/>
      <c r="C40" s="8"/>
      <c r="D40" s="8"/>
    </row>
    <row r="41" spans="2:18" x14ac:dyDescent="0.2">
      <c r="B41" s="3"/>
      <c r="C41" s="8"/>
      <c r="D41" s="8"/>
    </row>
    <row r="42" spans="2:18" x14ac:dyDescent="0.2">
      <c r="B42" s="3"/>
      <c r="C42" s="8"/>
      <c r="D42" s="8"/>
    </row>
    <row r="43" spans="2:18" x14ac:dyDescent="0.2">
      <c r="B43" s="3"/>
      <c r="C43" s="8"/>
      <c r="D43" s="8"/>
    </row>
    <row r="44" spans="2:18" x14ac:dyDescent="0.2">
      <c r="B44" s="3"/>
      <c r="C44" s="8"/>
      <c r="D44" s="8"/>
    </row>
    <row r="45" spans="2:18" x14ac:dyDescent="0.2">
      <c r="B45" s="3"/>
      <c r="C45" s="8"/>
      <c r="D45" s="8"/>
    </row>
    <row r="46" spans="2:18" x14ac:dyDescent="0.2">
      <c r="B46" s="3"/>
      <c r="C46" s="8"/>
      <c r="D46" s="8"/>
    </row>
    <row r="47" spans="2:18" x14ac:dyDescent="0.2">
      <c r="B47" s="3"/>
      <c r="C47" s="8"/>
      <c r="D47" s="8"/>
    </row>
    <row r="48" spans="2:18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C77" s="8"/>
      <c r="D77" s="8"/>
    </row>
    <row r="78" spans="2:4" x14ac:dyDescent="0.2">
      <c r="C78" s="8"/>
      <c r="D78" s="8"/>
    </row>
    <row r="79" spans="2:4" x14ac:dyDescent="0.2">
      <c r="C79" s="8"/>
      <c r="D79" s="8"/>
    </row>
    <row r="80" spans="2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29">
    <sortCondition ref="C21:C29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4"/>
  <sheetViews>
    <sheetView workbookViewId="0">
      <selection activeCell="A11" sqref="A11:D15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1" t="s">
        <v>41</v>
      </c>
      <c r="I1" s="42" t="s">
        <v>42</v>
      </c>
      <c r="J1" s="43" t="s">
        <v>40</v>
      </c>
    </row>
    <row r="2" spans="1:16" x14ac:dyDescent="0.2">
      <c r="I2" s="44" t="s">
        <v>43</v>
      </c>
      <c r="J2" s="45" t="s">
        <v>39</v>
      </c>
    </row>
    <row r="3" spans="1:16" x14ac:dyDescent="0.2">
      <c r="A3" s="46" t="s">
        <v>44</v>
      </c>
      <c r="I3" s="44" t="s">
        <v>45</v>
      </c>
      <c r="J3" s="45" t="s">
        <v>37</v>
      </c>
    </row>
    <row r="4" spans="1:16" x14ac:dyDescent="0.2">
      <c r="I4" s="44" t="s">
        <v>46</v>
      </c>
      <c r="J4" s="45" t="s">
        <v>37</v>
      </c>
    </row>
    <row r="5" spans="1:16" ht="13.5" thickBot="1" x14ac:dyDescent="0.25">
      <c r="I5" s="47" t="s">
        <v>47</v>
      </c>
      <c r="J5" s="48" t="s">
        <v>38</v>
      </c>
    </row>
    <row r="10" spans="1:16" ht="13.5" thickBot="1" x14ac:dyDescent="0.25"/>
    <row r="11" spans="1:16" ht="12.75" customHeight="1" thickBot="1" x14ac:dyDescent="0.25">
      <c r="A11" s="8" t="str">
        <f>P11</f>
        <v>IBVS 91 </v>
      </c>
      <c r="B11" s="3" t="str">
        <f>IF(H11=INT(H11),"I","II")</f>
        <v>I</v>
      </c>
      <c r="C11" s="8">
        <f>1*G11</f>
        <v>38252.368999999999</v>
      </c>
      <c r="D11" s="10" t="str">
        <f>VLOOKUP(F11,I$1:J$5,2,FALSE)</f>
        <v>vis</v>
      </c>
      <c r="E11" s="49" t="s">
        <v>48</v>
      </c>
      <c r="F11" s="3" t="s">
        <v>47</v>
      </c>
      <c r="G11" s="10" t="str">
        <f>MID(I11,3,LEN(I11)-3)</f>
        <v>38252.369</v>
      </c>
      <c r="H11" s="8">
        <f>1*K11</f>
        <v>-2589</v>
      </c>
      <c r="I11" s="50" t="s">
        <v>53</v>
      </c>
      <c r="J11" s="51" t="s">
        <v>54</v>
      </c>
      <c r="K11" s="50">
        <v>-2589</v>
      </c>
      <c r="L11" s="50" t="s">
        <v>55</v>
      </c>
      <c r="M11" s="51" t="s">
        <v>56</v>
      </c>
      <c r="N11" s="51"/>
      <c r="O11" s="52" t="s">
        <v>57</v>
      </c>
      <c r="P11" s="53" t="s">
        <v>58</v>
      </c>
    </row>
    <row r="12" spans="1:16" ht="12.75" customHeight="1" thickBot="1" x14ac:dyDescent="0.25">
      <c r="A12" s="8" t="str">
        <f>P12</f>
        <v>IBVS 91 </v>
      </c>
      <c r="B12" s="3" t="str">
        <f>IF(H12=INT(H12),"I","II")</f>
        <v>I</v>
      </c>
      <c r="C12" s="8">
        <f>1*G12</f>
        <v>38258.366999999998</v>
      </c>
      <c r="D12" s="10" t="str">
        <f>VLOOKUP(F12,I$1:J$5,2,FALSE)</f>
        <v>vis</v>
      </c>
      <c r="E12" s="49" t="s">
        <v>48</v>
      </c>
      <c r="F12" s="3" t="s">
        <v>47</v>
      </c>
      <c r="G12" s="10" t="str">
        <f>MID(I12,3,LEN(I12)-3)</f>
        <v>38258.367</v>
      </c>
      <c r="H12" s="8">
        <f>1*K12</f>
        <v>-2588</v>
      </c>
      <c r="I12" s="50" t="s">
        <v>59</v>
      </c>
      <c r="J12" s="51" t="s">
        <v>60</v>
      </c>
      <c r="K12" s="50">
        <v>-2588</v>
      </c>
      <c r="L12" s="50" t="s">
        <v>49</v>
      </c>
      <c r="M12" s="51" t="s">
        <v>56</v>
      </c>
      <c r="N12" s="51"/>
      <c r="O12" s="52" t="s">
        <v>57</v>
      </c>
      <c r="P12" s="53" t="s">
        <v>58</v>
      </c>
    </row>
    <row r="13" spans="1:16" ht="12.75" customHeight="1" thickBot="1" x14ac:dyDescent="0.25">
      <c r="A13" s="8" t="str">
        <f>P13</f>
        <v>IBVS 91 </v>
      </c>
      <c r="B13" s="3" t="str">
        <f>IF(H13=INT(H13),"I","II")</f>
        <v>I</v>
      </c>
      <c r="C13" s="8">
        <f>1*G13</f>
        <v>38264.362000000001</v>
      </c>
      <c r="D13" s="10" t="str">
        <f>VLOOKUP(F13,I$1:J$5,2,FALSE)</f>
        <v>vis</v>
      </c>
      <c r="E13" s="49" t="s">
        <v>48</v>
      </c>
      <c r="F13" s="3" t="s">
        <v>47</v>
      </c>
      <c r="G13" s="10" t="str">
        <f>MID(I13,3,LEN(I13)-3)</f>
        <v>38264.362</v>
      </c>
      <c r="H13" s="8">
        <f>1*K13</f>
        <v>-2587</v>
      </c>
      <c r="I13" s="50" t="s">
        <v>61</v>
      </c>
      <c r="J13" s="51" t="s">
        <v>62</v>
      </c>
      <c r="K13" s="50">
        <v>-2587</v>
      </c>
      <c r="L13" s="50" t="s">
        <v>63</v>
      </c>
      <c r="M13" s="51" t="s">
        <v>56</v>
      </c>
      <c r="N13" s="51"/>
      <c r="O13" s="52" t="s">
        <v>57</v>
      </c>
      <c r="P13" s="53" t="s">
        <v>58</v>
      </c>
    </row>
    <row r="14" spans="1:16" ht="12.75" customHeight="1" thickBot="1" x14ac:dyDescent="0.25">
      <c r="A14" s="8" t="str">
        <f>P14</f>
        <v>IBVS 91 </v>
      </c>
      <c r="B14" s="3" t="str">
        <f>IF(H14=INT(H14),"I","II")</f>
        <v>I</v>
      </c>
      <c r="C14" s="8">
        <f>1*G14</f>
        <v>38638.311999999998</v>
      </c>
      <c r="D14" s="10" t="str">
        <f>VLOOKUP(F14,I$1:J$5,2,FALSE)</f>
        <v>vis</v>
      </c>
      <c r="E14" s="49" t="s">
        <v>48</v>
      </c>
      <c r="F14" s="3" t="s">
        <v>47</v>
      </c>
      <c r="G14" s="10" t="str">
        <f>MID(I14,3,LEN(I14)-3)</f>
        <v>38638.312</v>
      </c>
      <c r="H14" s="8">
        <f>1*K14</f>
        <v>-2524</v>
      </c>
      <c r="I14" s="50" t="s">
        <v>64</v>
      </c>
      <c r="J14" s="51" t="s">
        <v>65</v>
      </c>
      <c r="K14" s="50">
        <v>-2524</v>
      </c>
      <c r="L14" s="50" t="s">
        <v>66</v>
      </c>
      <c r="M14" s="51" t="s">
        <v>56</v>
      </c>
      <c r="N14" s="51"/>
      <c r="O14" s="52" t="s">
        <v>57</v>
      </c>
      <c r="P14" s="53" t="s">
        <v>58</v>
      </c>
    </row>
    <row r="15" spans="1:16" ht="12.75" customHeight="1" thickBot="1" x14ac:dyDescent="0.25">
      <c r="A15" s="8" t="s">
        <v>58</v>
      </c>
      <c r="B15" s="3" t="str">
        <f>IF(H15=INT(H15),"I","II")</f>
        <v>I</v>
      </c>
      <c r="C15" s="8">
        <f>1*G15</f>
        <v>38650.273000000001</v>
      </c>
      <c r="D15" s="10" t="str">
        <f>VLOOKUP(F15,I$1:J$5,2,FALSE)</f>
        <v>vis</v>
      </c>
      <c r="E15" s="49" t="s">
        <v>48</v>
      </c>
      <c r="F15" s="3" t="s">
        <v>47</v>
      </c>
      <c r="G15" s="10" t="str">
        <f>MID(I15,3,LEN(I15)-3)</f>
        <v>38650.273</v>
      </c>
      <c r="H15" s="8">
        <f>1*K15</f>
        <v>-2522</v>
      </c>
      <c r="I15" s="50" t="s">
        <v>67</v>
      </c>
      <c r="J15" s="51" t="s">
        <v>68</v>
      </c>
      <c r="K15" s="50">
        <v>-2522</v>
      </c>
      <c r="L15" s="50" t="s">
        <v>69</v>
      </c>
      <c r="M15" s="51" t="s">
        <v>56</v>
      </c>
      <c r="N15" s="51"/>
      <c r="O15" s="52" t="s">
        <v>57</v>
      </c>
      <c r="P15" s="53" t="s">
        <v>70</v>
      </c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</sheetData>
  <phoneticPr fontId="8" type="noConversion"/>
  <hyperlinks>
    <hyperlink ref="A3" r:id="rId1" xr:uid="{00000000-0004-0000-0100-000000000000}"/>
    <hyperlink ref="P11" r:id="rId2" display="http://www.konkoly.hu/cgi-bin/IBVS?91" xr:uid="{00000000-0004-0000-0100-000001000000}"/>
    <hyperlink ref="P12" r:id="rId3" display="http://www.konkoly.hu/cgi-bin/IBVS?91" xr:uid="{00000000-0004-0000-0100-000002000000}"/>
    <hyperlink ref="P13" r:id="rId4" display="http://www.konkoly.hu/cgi-bin/IBVS?91" xr:uid="{00000000-0004-0000-0100-000003000000}"/>
    <hyperlink ref="P14" r:id="rId5" display="http://www.konkoly.hu/cgi-bin/IBVS?91" xr:uid="{00000000-0004-0000-0100-000004000000}"/>
    <hyperlink ref="P15" r:id="rId6" display="http://www.konkoly.hu/cgi-bin/IBVS?91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2024-01-17T03:32:39Z</dcterms:modified>
</cp:coreProperties>
</file>