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D724537-9532-4129-A402-D04085DFC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4" i="1"/>
  <c r="F24" i="1"/>
  <c r="G24" i="1" s="1"/>
  <c r="I24" i="1" s="1"/>
  <c r="Q24" i="1"/>
  <c r="E22" i="1"/>
  <c r="F22" i="1"/>
  <c r="G22" i="1"/>
  <c r="I22" i="1"/>
  <c r="D9" i="1"/>
  <c r="C9" i="1"/>
  <c r="Q22" i="1"/>
  <c r="E21" i="1"/>
  <c r="F21" i="1"/>
  <c r="G21" i="1"/>
  <c r="K21" i="1"/>
  <c r="F16" i="1"/>
  <c r="F17" i="1" s="1"/>
  <c r="C17" i="1"/>
  <c r="Q21" i="1"/>
  <c r="C11" i="1"/>
  <c r="C12" i="1"/>
  <c r="O24" i="1" l="1"/>
  <c r="O23" i="1"/>
  <c r="O21" i="1"/>
  <c r="O22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<sst xmlns="http://schemas.openxmlformats.org/spreadsheetml/2006/main" count="53" uniqueCount="49">
  <si>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</si>
  <si>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</si>
  <si>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</si>
  <si>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</si>
  <si>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</si>
  <si>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</si>
  <si>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</si>
  <si>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</si>
  <si>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</si>
  <si>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</si>
  <si>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</si>
  <si>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</si>
  <si>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</si>
  <si>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</si>
  <si>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</si>
  <si>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</si>
  <si>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</si>
  <si>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</si>
  <si>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</si>
  <si>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</si>
  <si>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</si>
  <si>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</si>
  <si>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</si>
  <si>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</si>
  <si>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</si>
  <si>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</si>
  <si>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</si>
  <si>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</si>
  <si>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</si>
  <si>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</si>
  <si>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</si>
  <si>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</si>
  <si>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</si>
  <si>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</si>
  <si>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BQ Cap / GSC 6370-0515 </t>
  </si>
  <si>
    <t>IBVS 5806</t>
  </si>
  <si>
    <t>I</t>
  </si>
  <si>
    <t>EA</t>
  </si>
  <si>
    <t>Add cycle</t>
  </si>
  <si>
    <t>Old Cycle</t>
  </si>
  <si>
    <t>OEJV 0181</t>
  </si>
  <si>
    <t>pg</t>
  </si>
  <si>
    <t>vis</t>
  </si>
  <si>
    <t>PE</t>
  </si>
  <si>
    <t>CCD</t>
  </si>
  <si>
    <t>BAD?</t>
  </si>
  <si>
    <t>VSB, 91</t>
  </si>
  <si>
    <t>B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</si>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</sst>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29" fillId="0" borderId="8" xfId="0" applyFont="1" applyBorder="1" applyAlignment="1">
      <alignment horizont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Cap - O-C Diagr.</a:t>
            </a:r>
          </a:p>
        </c:rich>
      </c:tx>
      <c:layout>
        <c:manualLayout>
          <c:xMode val="edge"/>
          <c:yMode val="edge"/>
          <c:x val="0.3922114047287899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1-4322-858A-7058B9F67A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-1.6099999556900002E-3</c:v>
                </c:pt>
                <c:pt idx="2">
                  <c:v>-4.7100000592763536E-3</c:v>
                </c:pt>
                <c:pt idx="3">
                  <c:v>-3.7099998953635804E-3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41-4322-858A-7058B9F67A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41-4322-858A-7058B9F67A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41-4322-858A-7058B9F67A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41-4322-858A-7058B9F67A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41-4322-858A-7058B9F67A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1.5E-3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41-4322-858A-7058B9F67A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2.7303524741236276E-4</c:v>
                </c:pt>
                <c:pt idx="1">
                  <c:v>-2.2914886034259585E-3</c:v>
                </c:pt>
                <c:pt idx="2">
                  <c:v>-4.0057732771581695E-3</c:v>
                </c:pt>
                <c:pt idx="3">
                  <c:v>-4.0057732771581695E-3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41-4322-858A-7058B9F67AA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2229</c:v>
                </c:pt>
                <c:pt idx="2">
                  <c:v>3719</c:v>
                </c:pt>
                <c:pt idx="3">
                  <c:v>3719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41-4322-858A-7058B9F6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876064"/>
        <c:axId val="1"/>
      </c:scatterChart>
      <c:valAx>
        <c:axId val="45387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87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74F089-8AFD-7B83-9E76-F359C426C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23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53994.797999999952</v>
      </c>
      <c r="D4" s="9">
        <v>1.4740899999999999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53994.797999999952</v>
      </c>
    </row>
    <row r="8" spans="1:6" x14ac:dyDescent="0.2">
      <c r="A8" t="s">
        <v>3</v>
      </c>
      <c r="C8">
        <v>1.4740899999999999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2.7303524741236276E-4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-1.1505266266659134E-6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59476.934704226675</v>
      </c>
      <c r="E15" s="16" t="s">
        <v>38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1.4740888494733733</v>
      </c>
      <c r="E16" s="16" t="s">
        <v>30</v>
      </c>
      <c r="F16" s="17">
        <f ca="1">NOW()+15018.5+$C$5/24</f>
        <v>60326.69063125</v>
      </c>
    </row>
    <row r="17" spans="1:21" ht="13.5" thickBot="1" x14ac:dyDescent="0.25">
      <c r="A17" s="16" t="s">
        <v>27</v>
      </c>
      <c r="B17" s="12"/>
      <c r="C17" s="12">
        <f>COUNT(C21:C2190)</f>
        <v>4</v>
      </c>
      <c r="E17" s="16" t="s">
        <v>39</v>
      </c>
      <c r="F17" s="17">
        <f ca="1">ROUND(2*(F16-$C$7)/$C$8,0)/2+F15</f>
        <v>4296.5</v>
      </c>
    </row>
    <row r="18" spans="1:21" ht="14.25" thickTop="1" thickBot="1" x14ac:dyDescent="0.25">
      <c r="A18" s="18" t="s">
        <v>5</v>
      </c>
      <c r="B18" s="12"/>
      <c r="C18" s="21">
        <f ca="1">+C15</f>
        <v>59476.934704226675</v>
      </c>
      <c r="D18" s="22">
        <f ca="1">+C16</f>
        <v>1.4740888494733733</v>
      </c>
      <c r="E18" s="16" t="s">
        <v>31</v>
      </c>
      <c r="F18" s="25">
        <f ca="1">ROUND(2*(F16-$C$15)/$C$16,0)/2+F15</f>
        <v>577.5</v>
      </c>
    </row>
    <row r="19" spans="1:21" ht="13.5" thickTop="1" x14ac:dyDescent="0.2">
      <c r="E19" s="16" t="s">
        <v>32</v>
      </c>
      <c r="F19" s="20">
        <f ca="1">+$C$15+$C$16*F18-15018.5-$C$5/24</f>
        <v>45310.116848130885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34" t="s">
        <v>45</v>
      </c>
    </row>
    <row r="21" spans="1:21" x14ac:dyDescent="0.2">
      <c r="A21" s="28" t="s">
        <v>35</v>
      </c>
      <c r="B21" s="28" t="s">
        <v>36</v>
      </c>
      <c r="C21" s="29">
        <v>53994.797999999952</v>
      </c>
      <c r="D21" s="29">
        <v>1.5E-3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2.7303524741236276E-4</v>
      </c>
      <c r="Q21" s="2">
        <f>+C21-15018.5</f>
        <v>38976.297999999952</v>
      </c>
    </row>
    <row r="22" spans="1:21" x14ac:dyDescent="0.2">
      <c r="A22" s="30" t="s">
        <v>40</v>
      </c>
      <c r="B22" s="31" t="s">
        <v>36</v>
      </c>
      <c r="C22" s="32">
        <v>57280.542999999998</v>
      </c>
      <c r="D22" s="33">
        <v>0.01</v>
      </c>
      <c r="E22">
        <f>+(C22-C$7)/C$8</f>
        <v>2228.9989078007766</v>
      </c>
      <c r="F22">
        <f>ROUND(2*E22,0)/2</f>
        <v>2229</v>
      </c>
      <c r="G22">
        <f>+C22-(C$7+F22*C$8)</f>
        <v>-1.6099999556900002E-3</v>
      </c>
      <c r="I22">
        <f>+G22</f>
        <v>-1.6099999556900002E-3</v>
      </c>
      <c r="O22">
        <f ca="1">+C$11+C$12*$F22</f>
        <v>-2.2914886034259585E-3</v>
      </c>
      <c r="Q22" s="2">
        <f>+C22-15018.5</f>
        <v>42262.042999999998</v>
      </c>
    </row>
    <row r="23" spans="1:21" x14ac:dyDescent="0.2">
      <c r="A23" s="35" t="s">
        <v>46</v>
      </c>
      <c r="B23" s="36" t="s">
        <v>36</v>
      </c>
      <c r="C23" s="37">
        <v>59476.933999999892</v>
      </c>
      <c r="D23" s="38" t="s">
        <v>47</v>
      </c>
      <c r="E23">
        <f t="shared" ref="E23:E24" si="0">+(C23-C$7)/C$8</f>
        <v>3718.9968048083501</v>
      </c>
      <c r="F23">
        <f t="shared" ref="F23:F24" si="1">ROUND(2*E23,0)/2</f>
        <v>3719</v>
      </c>
      <c r="G23">
        <f t="shared" ref="G23:G24" si="2">+C23-(C$7+F23*C$8)</f>
        <v>-4.7100000592763536E-3</v>
      </c>
      <c r="I23">
        <f t="shared" ref="I23:I24" si="3">+G23</f>
        <v>-4.7100000592763536E-3</v>
      </c>
      <c r="O23">
        <f t="shared" ref="O23:O24" ca="1" si="4">+C$11+C$12*$F23</f>
        <v>-4.0057732771581695E-3</v>
      </c>
      <c r="Q23" s="2">
        <f t="shared" ref="Q23:Q24" si="5">+C23-15018.5</f>
        <v>44458.433999999892</v>
      </c>
    </row>
    <row r="24" spans="1:21" x14ac:dyDescent="0.2">
      <c r="A24" s="35" t="s">
        <v>46</v>
      </c>
      <c r="B24" s="36" t="s">
        <v>36</v>
      </c>
      <c r="C24" s="37">
        <v>59476.935000000056</v>
      </c>
      <c r="D24" s="38" t="s">
        <v>48</v>
      </c>
      <c r="E24">
        <f t="shared" si="0"/>
        <v>3718.9974831930917</v>
      </c>
      <c r="F24">
        <f t="shared" si="1"/>
        <v>3719</v>
      </c>
      <c r="G24">
        <f t="shared" si="2"/>
        <v>-3.7099998953635804E-3</v>
      </c>
      <c r="I24">
        <f t="shared" si="3"/>
        <v>-3.7099998953635804E-3</v>
      </c>
      <c r="O24">
        <f t="shared" ca="1" si="4"/>
        <v>-4.0057732771581695E-3</v>
      </c>
      <c r="Q24" s="2">
        <f t="shared" si="5"/>
        <v>44458.435000000056</v>
      </c>
    </row>
    <row r="25" spans="1:21" x14ac:dyDescent="0.2">
      <c r="C25" s="10"/>
      <c r="D25" s="10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2024-01-17T03:34:30Z</dcterms:modified>
</cp:coreProperties>
</file>