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F66996F-831D-4E44-8D54-95BDFFB5F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K44" i="1" s="1"/>
  <c r="Q44" i="1"/>
  <c r="E45" i="1"/>
  <c r="F45" i="1" s="1"/>
  <c r="G45" i="1" s="1"/>
  <c r="K45" i="1" s="1"/>
  <c r="Q45" i="1"/>
  <c r="E46" i="1"/>
  <c r="F46" i="1"/>
  <c r="G46" i="1" s="1"/>
  <c r="K46" i="1" s="1"/>
  <c r="Q46" i="1"/>
  <c r="E47" i="1"/>
  <c r="F47" i="1" s="1"/>
  <c r="G47" i="1" s="1"/>
  <c r="K47" i="1" s="1"/>
  <c r="Q47" i="1"/>
  <c r="Q37" i="1"/>
  <c r="Q38" i="1"/>
  <c r="Q39" i="1"/>
  <c r="Q40" i="1"/>
  <c r="Q41" i="1"/>
  <c r="Q42" i="1"/>
  <c r="Q43" i="1"/>
  <c r="E35" i="1"/>
  <c r="F35" i="1" s="1"/>
  <c r="G35" i="1" s="1"/>
  <c r="K35" i="1" s="1"/>
  <c r="E22" i="1"/>
  <c r="F22" i="1" s="1"/>
  <c r="G22" i="1" s="1"/>
  <c r="K22" i="1" s="1"/>
  <c r="E27" i="1"/>
  <c r="F27" i="1" s="1"/>
  <c r="G27" i="1" s="1"/>
  <c r="K27" i="1" s="1"/>
  <c r="E30" i="1"/>
  <c r="F30" i="1" s="1"/>
  <c r="G30" i="1" s="1"/>
  <c r="K30" i="1" s="1"/>
  <c r="E23" i="1"/>
  <c r="F23" i="1" s="1"/>
  <c r="U23" i="1" s="1"/>
  <c r="Q25" i="1"/>
  <c r="Q32" i="1"/>
  <c r="Q34" i="1"/>
  <c r="Q35" i="1"/>
  <c r="Q36" i="1"/>
  <c r="Q33" i="1"/>
  <c r="E37" i="1"/>
  <c r="F37" i="1" s="1"/>
  <c r="G37" i="1" s="1"/>
  <c r="K37" i="1" s="1"/>
  <c r="E9" i="1"/>
  <c r="D9" i="1"/>
  <c r="Q24" i="1"/>
  <c r="Q21" i="1"/>
  <c r="Q22" i="1"/>
  <c r="Q23" i="1"/>
  <c r="Q27" i="1"/>
  <c r="Q30" i="1"/>
  <c r="Q28" i="1"/>
  <c r="Q31" i="1"/>
  <c r="Q29" i="1"/>
  <c r="Q26" i="1"/>
  <c r="F16" i="1"/>
  <c r="F17" i="1" s="1"/>
  <c r="C17" i="1"/>
  <c r="G41" i="1"/>
  <c r="K41" i="1" s="1"/>
  <c r="E39" i="1"/>
  <c r="F39" i="1"/>
  <c r="G39" i="1" s="1"/>
  <c r="K39" i="1" s="1"/>
  <c r="E41" i="1"/>
  <c r="F41" i="1"/>
  <c r="E33" i="1"/>
  <c r="F33" i="1"/>
  <c r="G33" i="1" s="1"/>
  <c r="K33" i="1" s="1"/>
  <c r="E21" i="1"/>
  <c r="F21" i="1"/>
  <c r="G21" i="1"/>
  <c r="K21" i="1" s="1"/>
  <c r="E25" i="1"/>
  <c r="F25" i="1" s="1"/>
  <c r="G25" i="1" s="1"/>
  <c r="K25" i="1" s="1"/>
  <c r="E38" i="1"/>
  <c r="F38" i="1" s="1"/>
  <c r="G38" i="1" s="1"/>
  <c r="K38" i="1" s="1"/>
  <c r="E29" i="1"/>
  <c r="F29" i="1" s="1"/>
  <c r="G29" i="1" s="1"/>
  <c r="K29" i="1" s="1"/>
  <c r="E34" i="1"/>
  <c r="F34" i="1" s="1"/>
  <c r="G34" i="1" s="1"/>
  <c r="K34" i="1" s="1"/>
  <c r="E43" i="1"/>
  <c r="F43" i="1" s="1"/>
  <c r="G43" i="1" s="1"/>
  <c r="K43" i="1" s="1"/>
  <c r="E26" i="1"/>
  <c r="F26" i="1"/>
  <c r="G26" i="1" s="1"/>
  <c r="K26" i="1" s="1"/>
  <c r="E40" i="1"/>
  <c r="F40" i="1" s="1"/>
  <c r="G40" i="1" s="1"/>
  <c r="K40" i="1" s="1"/>
  <c r="E24" i="1"/>
  <c r="F24" i="1"/>
  <c r="U24" i="1"/>
  <c r="E31" i="1"/>
  <c r="F31" i="1" s="1"/>
  <c r="G31" i="1" s="1"/>
  <c r="K31" i="1" s="1"/>
  <c r="E36" i="1"/>
  <c r="F36" i="1"/>
  <c r="G36" i="1" s="1"/>
  <c r="K36" i="1" s="1"/>
  <c r="E28" i="1"/>
  <c r="F28" i="1"/>
  <c r="G28" i="1" s="1"/>
  <c r="K28" i="1" s="1"/>
  <c r="E32" i="1"/>
  <c r="F32" i="1"/>
  <c r="G32" i="1" s="1"/>
  <c r="K32" i="1" s="1"/>
  <c r="E42" i="1"/>
  <c r="F42" i="1"/>
  <c r="G42" i="1" s="1"/>
  <c r="K42" i="1" s="1"/>
  <c r="C12" i="1"/>
  <c r="C11" i="1"/>
  <c r="O46" i="1" l="1"/>
  <c r="O45" i="1"/>
  <c r="O47" i="1"/>
  <c r="O44" i="1"/>
  <c r="O26" i="1"/>
  <c r="O43" i="1"/>
  <c r="O33" i="1"/>
  <c r="O29" i="1"/>
  <c r="O39" i="1"/>
  <c r="O31" i="1"/>
  <c r="O38" i="1"/>
  <c r="C15" i="1"/>
  <c r="O41" i="1"/>
  <c r="O35" i="1"/>
  <c r="O37" i="1"/>
  <c r="O24" i="1"/>
  <c r="O25" i="1"/>
  <c r="O22" i="1"/>
  <c r="O28" i="1"/>
  <c r="O21" i="1"/>
  <c r="O40" i="1"/>
  <c r="O30" i="1"/>
  <c r="O27" i="1"/>
  <c r="O42" i="1"/>
  <c r="O23" i="1"/>
  <c r="O32" i="1"/>
  <c r="O36" i="1"/>
  <c r="O3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<sst xmlns="http://schemas.openxmlformats.org/spreadsheetml/2006/main" count="122" uniqueCount="67">
  <si>
    <t>VSB-66</t>
  </si>
  <si>
    <t>VSB-063</t>
  </si>
  <si>
    <t>VSB-059</t>
  </si>
  <si>
    <t>VSB 060</t>
  </si>
  <si>
    <t>OEJV 0155</t>
  </si>
  <si>
    <t>IBVS 5643</t>
  </si>
  <si>
    <t>I</t>
  </si>
  <si>
    <t>II</t>
  </si>
  <si>
    <t>0,0030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</si>
  <si>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</si>
  <si>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</si>
  <si>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</si>
  <si>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</si>
  <si>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</si>
  <si>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</si>
  <si>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</si>
  <si>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</si>
  <si>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</si>
  <si>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</si>
  <si>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</si>
  <si>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</si>
  <si>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</si>
  <si>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</si>
  <si>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</si>
  <si>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</si>
  <si>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</si>
  <si>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</si>
  <si>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</si>
  <si>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</si>
  <si>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</si>
  <si>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</si>
  <si>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</si>
  <si>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</si>
  <si>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</si>
  <si>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</si>
  <si>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</si>
  <si>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</si>
  <si>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</si>
  <si>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</si>
  <si>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</si>
  <si>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</si>
  <si>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</si>
  <si>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</si>
  <si>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</si>
  <si>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</si>
  <si>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</si>
  <si>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</si>
  <si>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</si>
  <si>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</si>
  <si>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</si>
  <si>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CM Cap</t>
  </si>
  <si>
    <t>G5749-1622</t>
  </si>
  <si>
    <t>EW</t>
  </si>
  <si>
    <t>pr_6</t>
  </si>
  <si>
    <t>F8/G00V</t>
  </si>
  <si>
    <t>CM Cap / GSC 5749-1622</t>
  </si>
  <si>
    <t>GRAV</t>
  </si>
  <si>
    <t>GCVS</t>
  </si>
  <si>
    <t>VSB_061</t>
  </si>
  <si>
    <t>Ic</t>
  </si>
  <si>
    <t>VSB-64</t>
  </si>
  <si>
    <t>V</t>
  </si>
  <si>
    <t>VSB 067</t>
  </si>
  <si>
    <t>VSB 069</t>
  </si>
  <si>
    <t>U</t>
  </si>
  <si>
    <t>B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</si>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</sst>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5" fillId="0" borderId="0" xfId="41" applyFont="1"/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  <xf numFmtId="166" fontId="3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Cap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-7632.5</c:v>
                </c:pt>
                <c:pt idx="1">
                  <c:v>-7630</c:v>
                </c:pt>
                <c:pt idx="2">
                  <c:v>0</c:v>
                </c:pt>
                <c:pt idx="3">
                  <c:v>49</c:v>
                </c:pt>
                <c:pt idx="4">
                  <c:v>1810.5</c:v>
                </c:pt>
                <c:pt idx="5">
                  <c:v>2672.5</c:v>
                </c:pt>
                <c:pt idx="6">
                  <c:v>2672.5</c:v>
                </c:pt>
                <c:pt idx="7">
                  <c:v>2672.5</c:v>
                </c:pt>
                <c:pt idx="8">
                  <c:v>2732</c:v>
                </c:pt>
                <c:pt idx="9">
                  <c:v>2732</c:v>
                </c:pt>
                <c:pt idx="10">
                  <c:v>2732</c:v>
                </c:pt>
                <c:pt idx="11">
                  <c:v>3598.5</c:v>
                </c:pt>
                <c:pt idx="12">
                  <c:v>4334</c:v>
                </c:pt>
                <c:pt idx="13">
                  <c:v>5274.5</c:v>
                </c:pt>
                <c:pt idx="14">
                  <c:v>5274.5</c:v>
                </c:pt>
                <c:pt idx="15">
                  <c:v>5274.5</c:v>
                </c:pt>
                <c:pt idx="16">
                  <c:v>6193.5</c:v>
                </c:pt>
                <c:pt idx="17">
                  <c:v>7060</c:v>
                </c:pt>
                <c:pt idx="18">
                  <c:v>7060</c:v>
                </c:pt>
                <c:pt idx="19">
                  <c:v>7060</c:v>
                </c:pt>
                <c:pt idx="20">
                  <c:v>7060</c:v>
                </c:pt>
                <c:pt idx="21">
                  <c:v>6034</c:v>
                </c:pt>
                <c:pt idx="22">
                  <c:v>6191</c:v>
                </c:pt>
                <c:pt idx="23">
                  <c:v>8656.5</c:v>
                </c:pt>
                <c:pt idx="24">
                  <c:v>8805</c:v>
                </c:pt>
                <c:pt idx="25">
                  <c:v>8805</c:v>
                </c:pt>
                <c:pt idx="26">
                  <c:v>8805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80-4859-A399-3D0217189A1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-7632.5</c:v>
                </c:pt>
                <c:pt idx="1">
                  <c:v>-7630</c:v>
                </c:pt>
                <c:pt idx="2">
                  <c:v>0</c:v>
                </c:pt>
                <c:pt idx="3">
                  <c:v>49</c:v>
                </c:pt>
                <c:pt idx="4">
                  <c:v>1810.5</c:v>
                </c:pt>
                <c:pt idx="5">
                  <c:v>2672.5</c:v>
                </c:pt>
                <c:pt idx="6">
                  <c:v>2672.5</c:v>
                </c:pt>
                <c:pt idx="7">
                  <c:v>2672.5</c:v>
                </c:pt>
                <c:pt idx="8">
                  <c:v>2732</c:v>
                </c:pt>
                <c:pt idx="9">
                  <c:v>2732</c:v>
                </c:pt>
                <c:pt idx="10">
                  <c:v>2732</c:v>
                </c:pt>
                <c:pt idx="11">
                  <c:v>3598.5</c:v>
                </c:pt>
                <c:pt idx="12">
                  <c:v>4334</c:v>
                </c:pt>
                <c:pt idx="13">
                  <c:v>5274.5</c:v>
                </c:pt>
                <c:pt idx="14">
                  <c:v>5274.5</c:v>
                </c:pt>
                <c:pt idx="15">
                  <c:v>5274.5</c:v>
                </c:pt>
                <c:pt idx="16">
                  <c:v>6193.5</c:v>
                </c:pt>
                <c:pt idx="17">
                  <c:v>7060</c:v>
                </c:pt>
                <c:pt idx="18">
                  <c:v>7060</c:v>
                </c:pt>
                <c:pt idx="19">
                  <c:v>7060</c:v>
                </c:pt>
                <c:pt idx="20">
                  <c:v>7060</c:v>
                </c:pt>
                <c:pt idx="21">
                  <c:v>6034</c:v>
                </c:pt>
                <c:pt idx="22">
                  <c:v>6191</c:v>
                </c:pt>
                <c:pt idx="23">
                  <c:v>8656.5</c:v>
                </c:pt>
                <c:pt idx="24">
                  <c:v>8805</c:v>
                </c:pt>
                <c:pt idx="25">
                  <c:v>8805</c:v>
                </c:pt>
                <c:pt idx="26">
                  <c:v>8805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80-4859-A399-3D0217189A1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-7632.5</c:v>
                </c:pt>
                <c:pt idx="1">
                  <c:v>-7630</c:v>
                </c:pt>
                <c:pt idx="2">
                  <c:v>0</c:v>
                </c:pt>
                <c:pt idx="3">
                  <c:v>49</c:v>
                </c:pt>
                <c:pt idx="4">
                  <c:v>1810.5</c:v>
                </c:pt>
                <c:pt idx="5">
                  <c:v>2672.5</c:v>
                </c:pt>
                <c:pt idx="6">
                  <c:v>2672.5</c:v>
                </c:pt>
                <c:pt idx="7">
                  <c:v>2672.5</c:v>
                </c:pt>
                <c:pt idx="8">
                  <c:v>2732</c:v>
                </c:pt>
                <c:pt idx="9">
                  <c:v>2732</c:v>
                </c:pt>
                <c:pt idx="10">
                  <c:v>2732</c:v>
                </c:pt>
                <c:pt idx="11">
                  <c:v>3598.5</c:v>
                </c:pt>
                <c:pt idx="12">
                  <c:v>4334</c:v>
                </c:pt>
                <c:pt idx="13">
                  <c:v>5274.5</c:v>
                </c:pt>
                <c:pt idx="14">
                  <c:v>5274.5</c:v>
                </c:pt>
                <c:pt idx="15">
                  <c:v>5274.5</c:v>
                </c:pt>
                <c:pt idx="16">
                  <c:v>6193.5</c:v>
                </c:pt>
                <c:pt idx="17">
                  <c:v>7060</c:v>
                </c:pt>
                <c:pt idx="18">
                  <c:v>7060</c:v>
                </c:pt>
                <c:pt idx="19">
                  <c:v>7060</c:v>
                </c:pt>
                <c:pt idx="20">
                  <c:v>7060</c:v>
                </c:pt>
                <c:pt idx="21">
                  <c:v>6034</c:v>
                </c:pt>
                <c:pt idx="22">
                  <c:v>6191</c:v>
                </c:pt>
                <c:pt idx="23">
                  <c:v>8656.5</c:v>
                </c:pt>
                <c:pt idx="24">
                  <c:v>8805</c:v>
                </c:pt>
                <c:pt idx="25">
                  <c:v>8805</c:v>
                </c:pt>
                <c:pt idx="26">
                  <c:v>8805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80-4859-A399-3D0217189A1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-7632.5</c:v>
                </c:pt>
                <c:pt idx="1">
                  <c:v>-7630</c:v>
                </c:pt>
                <c:pt idx="2">
                  <c:v>0</c:v>
                </c:pt>
                <c:pt idx="3">
                  <c:v>49</c:v>
                </c:pt>
                <c:pt idx="4">
                  <c:v>1810.5</c:v>
                </c:pt>
                <c:pt idx="5">
                  <c:v>2672.5</c:v>
                </c:pt>
                <c:pt idx="6">
                  <c:v>2672.5</c:v>
                </c:pt>
                <c:pt idx="7">
                  <c:v>2672.5</c:v>
                </c:pt>
                <c:pt idx="8">
                  <c:v>2732</c:v>
                </c:pt>
                <c:pt idx="9">
                  <c:v>2732</c:v>
                </c:pt>
                <c:pt idx="10">
                  <c:v>2732</c:v>
                </c:pt>
                <c:pt idx="11">
                  <c:v>3598.5</c:v>
                </c:pt>
                <c:pt idx="12">
                  <c:v>4334</c:v>
                </c:pt>
                <c:pt idx="13">
                  <c:v>5274.5</c:v>
                </c:pt>
                <c:pt idx="14">
                  <c:v>5274.5</c:v>
                </c:pt>
                <c:pt idx="15">
                  <c:v>5274.5</c:v>
                </c:pt>
                <c:pt idx="16">
                  <c:v>6193.5</c:v>
                </c:pt>
                <c:pt idx="17">
                  <c:v>7060</c:v>
                </c:pt>
                <c:pt idx="18">
                  <c:v>7060</c:v>
                </c:pt>
                <c:pt idx="19">
                  <c:v>7060</c:v>
                </c:pt>
                <c:pt idx="20">
                  <c:v>7060</c:v>
                </c:pt>
                <c:pt idx="21">
                  <c:v>6034</c:v>
                </c:pt>
                <c:pt idx="22">
                  <c:v>6191</c:v>
                </c:pt>
                <c:pt idx="23">
                  <c:v>8656.5</c:v>
                </c:pt>
                <c:pt idx="24">
                  <c:v>8805</c:v>
                </c:pt>
                <c:pt idx="25">
                  <c:v>8805</c:v>
                </c:pt>
                <c:pt idx="26">
                  <c:v>8805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-1.17139657959342E-4</c:v>
                </c:pt>
                <c:pt idx="1">
                  <c:v>3.5869001294486225E-5</c:v>
                </c:pt>
                <c:pt idx="4">
                  <c:v>6.9471636961679906E-3</c:v>
                </c:pt>
                <c:pt idx="5">
                  <c:v>1.4284548997238744E-2</c:v>
                </c:pt>
                <c:pt idx="6">
                  <c:v>1.428454906999832E-2</c:v>
                </c:pt>
                <c:pt idx="7">
                  <c:v>1.428454906999832E-2</c:v>
                </c:pt>
                <c:pt idx="8">
                  <c:v>1.0506155056646094E-2</c:v>
                </c:pt>
                <c:pt idx="9">
                  <c:v>1.0506155267648865E-2</c:v>
                </c:pt>
                <c:pt idx="10">
                  <c:v>1.0506155267648865E-2</c:v>
                </c:pt>
                <c:pt idx="11">
                  <c:v>1.0498955947696231E-2</c:v>
                </c:pt>
                <c:pt idx="12">
                  <c:v>1.3434103158942889E-2</c:v>
                </c:pt>
                <c:pt idx="13">
                  <c:v>1.3815960468491539E-2</c:v>
                </c:pt>
                <c:pt idx="14">
                  <c:v>1.4015960128745064E-2</c:v>
                </c:pt>
                <c:pt idx="15">
                  <c:v>1.4315960550447926E-2</c:v>
                </c:pt>
                <c:pt idx="16">
                  <c:v>1.5121943048143294E-2</c:v>
                </c:pt>
                <c:pt idx="17">
                  <c:v>1.2514743939391337E-2</c:v>
                </c:pt>
                <c:pt idx="18">
                  <c:v>1.3714743945456576E-2</c:v>
                </c:pt>
                <c:pt idx="19">
                  <c:v>1.4514743939798791E-2</c:v>
                </c:pt>
                <c:pt idx="20">
                  <c:v>2.1114743940415792E-2</c:v>
                </c:pt>
                <c:pt idx="21">
                  <c:v>1.5679990661737975E-2</c:v>
                </c:pt>
                <c:pt idx="22">
                  <c:v>1.5868934387981426E-2</c:v>
                </c:pt>
                <c:pt idx="23">
                  <c:v>-0.1002139268675819</c:v>
                </c:pt>
                <c:pt idx="24">
                  <c:v>1.911478718102444E-2</c:v>
                </c:pt>
                <c:pt idx="25">
                  <c:v>1.9414787137066014E-2</c:v>
                </c:pt>
                <c:pt idx="26">
                  <c:v>1.9714787093107589E-2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80-4859-A399-3D0217189A1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-7632.5</c:v>
                </c:pt>
                <c:pt idx="1">
                  <c:v>-7630</c:v>
                </c:pt>
                <c:pt idx="2">
                  <c:v>0</c:v>
                </c:pt>
                <c:pt idx="3">
                  <c:v>49</c:v>
                </c:pt>
                <c:pt idx="4">
                  <c:v>1810.5</c:v>
                </c:pt>
                <c:pt idx="5">
                  <c:v>2672.5</c:v>
                </c:pt>
                <c:pt idx="6">
                  <c:v>2672.5</c:v>
                </c:pt>
                <c:pt idx="7">
                  <c:v>2672.5</c:v>
                </c:pt>
                <c:pt idx="8">
                  <c:v>2732</c:v>
                </c:pt>
                <c:pt idx="9">
                  <c:v>2732</c:v>
                </c:pt>
                <c:pt idx="10">
                  <c:v>2732</c:v>
                </c:pt>
                <c:pt idx="11">
                  <c:v>3598.5</c:v>
                </c:pt>
                <c:pt idx="12">
                  <c:v>4334</c:v>
                </c:pt>
                <c:pt idx="13">
                  <c:v>5274.5</c:v>
                </c:pt>
                <c:pt idx="14">
                  <c:v>5274.5</c:v>
                </c:pt>
                <c:pt idx="15">
                  <c:v>5274.5</c:v>
                </c:pt>
                <c:pt idx="16">
                  <c:v>6193.5</c:v>
                </c:pt>
                <c:pt idx="17">
                  <c:v>7060</c:v>
                </c:pt>
                <c:pt idx="18">
                  <c:v>7060</c:v>
                </c:pt>
                <c:pt idx="19">
                  <c:v>7060</c:v>
                </c:pt>
                <c:pt idx="20">
                  <c:v>7060</c:v>
                </c:pt>
                <c:pt idx="21">
                  <c:v>6034</c:v>
                </c:pt>
                <c:pt idx="22">
                  <c:v>6191</c:v>
                </c:pt>
                <c:pt idx="23">
                  <c:v>8656.5</c:v>
                </c:pt>
                <c:pt idx="24">
                  <c:v>8805</c:v>
                </c:pt>
                <c:pt idx="25">
                  <c:v>8805</c:v>
                </c:pt>
                <c:pt idx="26">
                  <c:v>8805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80-4859-A399-3D0217189A1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-7632.5</c:v>
                </c:pt>
                <c:pt idx="1">
                  <c:v>-7630</c:v>
                </c:pt>
                <c:pt idx="2">
                  <c:v>0</c:v>
                </c:pt>
                <c:pt idx="3">
                  <c:v>49</c:v>
                </c:pt>
                <c:pt idx="4">
                  <c:v>1810.5</c:v>
                </c:pt>
                <c:pt idx="5">
                  <c:v>2672.5</c:v>
                </c:pt>
                <c:pt idx="6">
                  <c:v>2672.5</c:v>
                </c:pt>
                <c:pt idx="7">
                  <c:v>2672.5</c:v>
                </c:pt>
                <c:pt idx="8">
                  <c:v>2732</c:v>
                </c:pt>
                <c:pt idx="9">
                  <c:v>2732</c:v>
                </c:pt>
                <c:pt idx="10">
                  <c:v>2732</c:v>
                </c:pt>
                <c:pt idx="11">
                  <c:v>3598.5</c:v>
                </c:pt>
                <c:pt idx="12">
                  <c:v>4334</c:v>
                </c:pt>
                <c:pt idx="13">
                  <c:v>5274.5</c:v>
                </c:pt>
                <c:pt idx="14">
                  <c:v>5274.5</c:v>
                </c:pt>
                <c:pt idx="15">
                  <c:v>5274.5</c:v>
                </c:pt>
                <c:pt idx="16">
                  <c:v>6193.5</c:v>
                </c:pt>
                <c:pt idx="17">
                  <c:v>7060</c:v>
                </c:pt>
                <c:pt idx="18">
                  <c:v>7060</c:v>
                </c:pt>
                <c:pt idx="19">
                  <c:v>7060</c:v>
                </c:pt>
                <c:pt idx="20">
                  <c:v>7060</c:v>
                </c:pt>
                <c:pt idx="21">
                  <c:v>6034</c:v>
                </c:pt>
                <c:pt idx="22">
                  <c:v>6191</c:v>
                </c:pt>
                <c:pt idx="23">
                  <c:v>8656.5</c:v>
                </c:pt>
                <c:pt idx="24">
                  <c:v>8805</c:v>
                </c:pt>
                <c:pt idx="25">
                  <c:v>8805</c:v>
                </c:pt>
                <c:pt idx="26">
                  <c:v>8805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80-4859-A399-3D0217189A1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-7632.5</c:v>
                </c:pt>
                <c:pt idx="1">
                  <c:v>-7630</c:v>
                </c:pt>
                <c:pt idx="2">
                  <c:v>0</c:v>
                </c:pt>
                <c:pt idx="3">
                  <c:v>49</c:v>
                </c:pt>
                <c:pt idx="4">
                  <c:v>1810.5</c:v>
                </c:pt>
                <c:pt idx="5">
                  <c:v>2672.5</c:v>
                </c:pt>
                <c:pt idx="6">
                  <c:v>2672.5</c:v>
                </c:pt>
                <c:pt idx="7">
                  <c:v>2672.5</c:v>
                </c:pt>
                <c:pt idx="8">
                  <c:v>2732</c:v>
                </c:pt>
                <c:pt idx="9">
                  <c:v>2732</c:v>
                </c:pt>
                <c:pt idx="10">
                  <c:v>2732</c:v>
                </c:pt>
                <c:pt idx="11">
                  <c:v>3598.5</c:v>
                </c:pt>
                <c:pt idx="12">
                  <c:v>4334</c:v>
                </c:pt>
                <c:pt idx="13">
                  <c:v>5274.5</c:v>
                </c:pt>
                <c:pt idx="14">
                  <c:v>5274.5</c:v>
                </c:pt>
                <c:pt idx="15">
                  <c:v>5274.5</c:v>
                </c:pt>
                <c:pt idx="16">
                  <c:v>6193.5</c:v>
                </c:pt>
                <c:pt idx="17">
                  <c:v>7060</c:v>
                </c:pt>
                <c:pt idx="18">
                  <c:v>7060</c:v>
                </c:pt>
                <c:pt idx="19">
                  <c:v>7060</c:v>
                </c:pt>
                <c:pt idx="20">
                  <c:v>7060</c:v>
                </c:pt>
                <c:pt idx="21">
                  <c:v>6034</c:v>
                </c:pt>
                <c:pt idx="22">
                  <c:v>6191</c:v>
                </c:pt>
                <c:pt idx="23">
                  <c:v>8656.5</c:v>
                </c:pt>
                <c:pt idx="24">
                  <c:v>8805</c:v>
                </c:pt>
                <c:pt idx="25">
                  <c:v>8805</c:v>
                </c:pt>
                <c:pt idx="26">
                  <c:v>8805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80-4859-A399-3D0217189A1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-7632.5</c:v>
                </c:pt>
                <c:pt idx="1">
                  <c:v>-7630</c:v>
                </c:pt>
                <c:pt idx="2">
                  <c:v>0</c:v>
                </c:pt>
                <c:pt idx="3">
                  <c:v>49</c:v>
                </c:pt>
                <c:pt idx="4">
                  <c:v>1810.5</c:v>
                </c:pt>
                <c:pt idx="5">
                  <c:v>2672.5</c:v>
                </c:pt>
                <c:pt idx="6">
                  <c:v>2672.5</c:v>
                </c:pt>
                <c:pt idx="7">
                  <c:v>2672.5</c:v>
                </c:pt>
                <c:pt idx="8">
                  <c:v>2732</c:v>
                </c:pt>
                <c:pt idx="9">
                  <c:v>2732</c:v>
                </c:pt>
                <c:pt idx="10">
                  <c:v>2732</c:v>
                </c:pt>
                <c:pt idx="11">
                  <c:v>3598.5</c:v>
                </c:pt>
                <c:pt idx="12">
                  <c:v>4334</c:v>
                </c:pt>
                <c:pt idx="13">
                  <c:v>5274.5</c:v>
                </c:pt>
                <c:pt idx="14">
                  <c:v>5274.5</c:v>
                </c:pt>
                <c:pt idx="15">
                  <c:v>5274.5</c:v>
                </c:pt>
                <c:pt idx="16">
                  <c:v>6193.5</c:v>
                </c:pt>
                <c:pt idx="17">
                  <c:v>7060</c:v>
                </c:pt>
                <c:pt idx="18">
                  <c:v>7060</c:v>
                </c:pt>
                <c:pt idx="19">
                  <c:v>7060</c:v>
                </c:pt>
                <c:pt idx="20">
                  <c:v>7060</c:v>
                </c:pt>
                <c:pt idx="21">
                  <c:v>6034</c:v>
                </c:pt>
                <c:pt idx="22">
                  <c:v>6191</c:v>
                </c:pt>
                <c:pt idx="23">
                  <c:v>8656.5</c:v>
                </c:pt>
                <c:pt idx="24">
                  <c:v>8805</c:v>
                </c:pt>
                <c:pt idx="25">
                  <c:v>8805</c:v>
                </c:pt>
                <c:pt idx="26">
                  <c:v>8805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9.2603153058798508E-3</c:v>
                </c:pt>
                <c:pt idx="1">
                  <c:v>9.260167938644032E-3</c:v>
                </c:pt>
                <c:pt idx="2">
                  <c:v>8.8104031349286061E-3</c:v>
                </c:pt>
                <c:pt idx="3">
                  <c:v>8.8075147371065813E-3</c:v>
                </c:pt>
                <c:pt idx="4">
                  <c:v>8.7036797827494735E-3</c:v>
                </c:pt>
                <c:pt idx="5">
                  <c:v>8.652867559839553E-3</c:v>
                </c:pt>
                <c:pt idx="6">
                  <c:v>8.652867559839553E-3</c:v>
                </c:pt>
                <c:pt idx="7">
                  <c:v>8.652867559839553E-3</c:v>
                </c:pt>
                <c:pt idx="8">
                  <c:v>8.6493602196270926E-3</c:v>
                </c:pt>
                <c:pt idx="9">
                  <c:v>8.6493602196270926E-3</c:v>
                </c:pt>
                <c:pt idx="10">
                  <c:v>8.6493602196270926E-3</c:v>
                </c:pt>
                <c:pt idx="11">
                  <c:v>8.5982827356927E-3</c:v>
                </c:pt>
                <c:pt idx="12">
                  <c:v>8.5549272949151517E-3</c:v>
                </c:pt>
                <c:pt idx="13">
                  <c:v>8.4994877408005563E-3</c:v>
                </c:pt>
                <c:pt idx="14">
                  <c:v>8.4994877408005563E-3</c:v>
                </c:pt>
                <c:pt idx="15">
                  <c:v>8.4994877408005563E-3</c:v>
                </c:pt>
                <c:pt idx="16">
                  <c:v>8.4453155449139942E-3</c:v>
                </c:pt>
                <c:pt idx="17">
                  <c:v>8.3942380609796016E-3</c:v>
                </c:pt>
                <c:pt idx="18">
                  <c:v>8.3942380609796016E-3</c:v>
                </c:pt>
                <c:pt idx="19">
                  <c:v>8.3942380609796016E-3</c:v>
                </c:pt>
                <c:pt idx="20">
                  <c:v>8.3942380609796016E-3</c:v>
                </c:pt>
                <c:pt idx="21">
                  <c:v>8.4547175745591594E-3</c:v>
                </c:pt>
                <c:pt idx="22">
                  <c:v>8.4454629121498113E-3</c:v>
                </c:pt>
                <c:pt idx="23">
                  <c:v>8.3001293441864587E-3</c:v>
                </c:pt>
                <c:pt idx="24">
                  <c:v>8.2913757303788912E-3</c:v>
                </c:pt>
                <c:pt idx="25">
                  <c:v>8.2913757303788912E-3</c:v>
                </c:pt>
                <c:pt idx="26">
                  <c:v>8.2913757303788912E-3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80-4859-A399-3D0217189A1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-7632.5</c:v>
                </c:pt>
                <c:pt idx="1">
                  <c:v>-7630</c:v>
                </c:pt>
                <c:pt idx="2">
                  <c:v>0</c:v>
                </c:pt>
                <c:pt idx="3">
                  <c:v>49</c:v>
                </c:pt>
                <c:pt idx="4">
                  <c:v>1810.5</c:v>
                </c:pt>
                <c:pt idx="5">
                  <c:v>2672.5</c:v>
                </c:pt>
                <c:pt idx="6">
                  <c:v>2672.5</c:v>
                </c:pt>
                <c:pt idx="7">
                  <c:v>2672.5</c:v>
                </c:pt>
                <c:pt idx="8">
                  <c:v>2732</c:v>
                </c:pt>
                <c:pt idx="9">
                  <c:v>2732</c:v>
                </c:pt>
                <c:pt idx="10">
                  <c:v>2732</c:v>
                </c:pt>
                <c:pt idx="11">
                  <c:v>3598.5</c:v>
                </c:pt>
                <c:pt idx="12">
                  <c:v>4334</c:v>
                </c:pt>
                <c:pt idx="13">
                  <c:v>5274.5</c:v>
                </c:pt>
                <c:pt idx="14">
                  <c:v>5274.5</c:v>
                </c:pt>
                <c:pt idx="15">
                  <c:v>5274.5</c:v>
                </c:pt>
                <c:pt idx="16">
                  <c:v>6193.5</c:v>
                </c:pt>
                <c:pt idx="17">
                  <c:v>7060</c:v>
                </c:pt>
                <c:pt idx="18">
                  <c:v>7060</c:v>
                </c:pt>
                <c:pt idx="19">
                  <c:v>7060</c:v>
                </c:pt>
                <c:pt idx="20">
                  <c:v>7060</c:v>
                </c:pt>
                <c:pt idx="21">
                  <c:v>6034</c:v>
                </c:pt>
                <c:pt idx="22">
                  <c:v>6191</c:v>
                </c:pt>
                <c:pt idx="23">
                  <c:v>8656.5</c:v>
                </c:pt>
                <c:pt idx="24">
                  <c:v>8805</c:v>
                </c:pt>
                <c:pt idx="25">
                  <c:v>8805</c:v>
                </c:pt>
                <c:pt idx="26">
                  <c:v>8805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2">
                  <c:v>1.8293496395926923E-5</c:v>
                </c:pt>
                <c:pt idx="3">
                  <c:v>3.7726318987552077E-4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80-4859-A399-3D0217189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035936"/>
        <c:axId val="1"/>
      </c:scatterChart>
      <c:valAx>
        <c:axId val="525035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035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428625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CAFC340A-B910-C193-C51E-8FCF27194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avso.org/ejaavso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35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0.25" x14ac:dyDescent="0.3">
      <c r="A1" s="1" t="s">
        <v>55</v>
      </c>
      <c r="F1" s="37" t="s">
        <v>50</v>
      </c>
      <c r="G1" s="31">
        <v>0</v>
      </c>
      <c r="H1" s="38"/>
      <c r="I1" s="39" t="s">
        <v>51</v>
      </c>
      <c r="J1" s="37" t="s">
        <v>50</v>
      </c>
      <c r="K1" s="40">
        <v>20.194960000000002</v>
      </c>
      <c r="L1" s="33">
        <v>-12.303800000000001</v>
      </c>
      <c r="M1" s="34">
        <v>56105.581981706506</v>
      </c>
      <c r="N1" s="34">
        <v>0.41889879653676348</v>
      </c>
      <c r="O1" s="32" t="s">
        <v>52</v>
      </c>
      <c r="P1" s="33">
        <v>9.6999999999999993</v>
      </c>
      <c r="Q1" s="33">
        <v>10.25</v>
      </c>
      <c r="S1" s="32" t="s">
        <v>54</v>
      </c>
      <c r="U1" s="41" t="s">
        <v>53</v>
      </c>
    </row>
    <row r="2" spans="1:21" x14ac:dyDescent="0.2">
      <c r="A2" t="s">
        <v>32</v>
      </c>
      <c r="B2" t="s">
        <v>52</v>
      </c>
      <c r="C2" s="30"/>
      <c r="D2" s="3"/>
    </row>
    <row r="3" spans="1:21" ht="13.5" thickBot="1" x14ac:dyDescent="0.25"/>
    <row r="4" spans="1:21" ht="14.25" thickTop="1" thickBot="1" x14ac:dyDescent="0.25">
      <c r="A4" s="5" t="s">
        <v>9</v>
      </c>
      <c r="C4" s="27">
        <v>56126.108399999997</v>
      </c>
      <c r="D4" s="28">
        <v>0.41889880000000002</v>
      </c>
    </row>
    <row r="5" spans="1:21" ht="13.5" thickTop="1" x14ac:dyDescent="0.2">
      <c r="A5" s="9" t="s">
        <v>37</v>
      </c>
      <c r="B5" s="10"/>
      <c r="C5" s="11">
        <v>-9.5</v>
      </c>
      <c r="D5" s="10" t="s">
        <v>38</v>
      </c>
      <c r="E5" s="10"/>
    </row>
    <row r="6" spans="1:21" x14ac:dyDescent="0.2">
      <c r="A6" s="5" t="s">
        <v>10</v>
      </c>
    </row>
    <row r="7" spans="1:21" x14ac:dyDescent="0.2">
      <c r="A7" t="s">
        <v>11</v>
      </c>
      <c r="C7" s="62">
        <v>56105.581981706506</v>
      </c>
      <c r="D7" s="29" t="s">
        <v>56</v>
      </c>
    </row>
    <row r="8" spans="1:21" x14ac:dyDescent="0.2">
      <c r="A8" t="s">
        <v>12</v>
      </c>
      <c r="C8" s="62">
        <v>0.41889879653676348</v>
      </c>
      <c r="D8" s="29" t="s">
        <v>56</v>
      </c>
    </row>
    <row r="9" spans="1:21" x14ac:dyDescent="0.2">
      <c r="A9" s="24" t="s">
        <v>41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1" ht="13.5" thickBot="1" x14ac:dyDescent="0.25">
      <c r="A10" s="10"/>
      <c r="B10" s="10"/>
      <c r="C10" s="4" t="s">
        <v>28</v>
      </c>
      <c r="D10" s="4" t="s">
        <v>29</v>
      </c>
      <c r="E10" s="10"/>
    </row>
    <row r="11" spans="1:21" x14ac:dyDescent="0.2">
      <c r="A11" s="10" t="s">
        <v>24</v>
      </c>
      <c r="B11" s="10"/>
      <c r="C11" s="21">
        <f ca="1">INTERCEPT(INDIRECT($E$9):G991,INDIRECT($D$9):F991)</f>
        <v>8.8104031349286061E-3</v>
      </c>
      <c r="D11" s="3"/>
      <c r="E11" s="10"/>
    </row>
    <row r="12" spans="1:21" x14ac:dyDescent="0.2">
      <c r="A12" s="10" t="s">
        <v>25</v>
      </c>
      <c r="B12" s="10"/>
      <c r="C12" s="21">
        <f ca="1">SLOPE(INDIRECT($E$9):G991,INDIRECT($D$9):F991)</f>
        <v>-5.8946894327054566E-8</v>
      </c>
      <c r="D12" s="3"/>
      <c r="E12" s="10"/>
    </row>
    <row r="13" spans="1:21" x14ac:dyDescent="0.2">
      <c r="A13" s="10" t="s">
        <v>27</v>
      </c>
      <c r="B13" s="10"/>
      <c r="C13" s="3" t="s">
        <v>22</v>
      </c>
    </row>
    <row r="14" spans="1:21" x14ac:dyDescent="0.2">
      <c r="A14" s="10"/>
      <c r="B14" s="10"/>
      <c r="C14" s="10"/>
    </row>
    <row r="15" spans="1:21" x14ac:dyDescent="0.2">
      <c r="A15" s="12" t="s">
        <v>26</v>
      </c>
      <c r="B15" s="10"/>
      <c r="C15" s="13">
        <f ca="1">(C7+C11)+(C8+C12)*INT(MAX(F21:F3532))</f>
        <v>59793.994176588443</v>
      </c>
      <c r="E15" s="14" t="s">
        <v>43</v>
      </c>
      <c r="F15" s="35">
        <v>1</v>
      </c>
    </row>
    <row r="16" spans="1:21" x14ac:dyDescent="0.2">
      <c r="A16" s="16" t="s">
        <v>13</v>
      </c>
      <c r="B16" s="10"/>
      <c r="C16" s="17">
        <f ca="1">+C8+C12</f>
        <v>0.41889873758986917</v>
      </c>
      <c r="E16" s="14" t="s">
        <v>39</v>
      </c>
      <c r="F16" s="36">
        <f ca="1">NOW()+15018.5+$C$5/24</f>
        <v>60326.691211342593</v>
      </c>
    </row>
    <row r="17" spans="1:21" ht="13.5" thickBot="1" x14ac:dyDescent="0.25">
      <c r="A17" s="14" t="s">
        <v>36</v>
      </c>
      <c r="B17" s="10"/>
      <c r="C17" s="10">
        <f>COUNT(C21:C2190)</f>
        <v>27</v>
      </c>
      <c r="E17" s="14" t="s">
        <v>44</v>
      </c>
      <c r="F17" s="15">
        <f ca="1">ROUND(2*(F16-$C$7)/$C$8,0)/2+F15</f>
        <v>10077.5</v>
      </c>
    </row>
    <row r="18" spans="1:21" ht="14.25" thickTop="1" thickBot="1" x14ac:dyDescent="0.25">
      <c r="A18" s="16" t="s">
        <v>14</v>
      </c>
      <c r="B18" s="10"/>
      <c r="C18" s="19">
        <f ca="1">+C15</f>
        <v>59793.994176588443</v>
      </c>
      <c r="D18" s="20">
        <f ca="1">+C16</f>
        <v>0.41889873758986917</v>
      </c>
      <c r="E18" s="14" t="s">
        <v>45</v>
      </c>
      <c r="F18" s="23">
        <f ca="1">ROUND(2*(F16-$C$15)/$C$16,0)/2+F15</f>
        <v>1272.5</v>
      </c>
    </row>
    <row r="19" spans="1:21" ht="13.5" thickTop="1" x14ac:dyDescent="0.2">
      <c r="E19" s="14" t="s">
        <v>40</v>
      </c>
      <c r="F19" s="18">
        <f ca="1">+$C$15+$C$16*F18-15018.5-$C$5/24</f>
        <v>45308.938653504891</v>
      </c>
    </row>
    <row r="20" spans="1:21" ht="13.5" thickBot="1" x14ac:dyDescent="0.25">
      <c r="A20" s="4" t="s">
        <v>15</v>
      </c>
      <c r="B20" s="4" t="s">
        <v>16</v>
      </c>
      <c r="C20" s="4" t="s">
        <v>17</v>
      </c>
      <c r="D20" s="4" t="s">
        <v>21</v>
      </c>
      <c r="E20" s="4" t="s">
        <v>18</v>
      </c>
      <c r="F20" s="4" t="s">
        <v>19</v>
      </c>
      <c r="G20" s="4" t="s">
        <v>20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33</v>
      </c>
      <c r="M20" s="7" t="s">
        <v>34</v>
      </c>
      <c r="N20" s="7" t="s">
        <v>35</v>
      </c>
      <c r="O20" s="7" t="s">
        <v>31</v>
      </c>
      <c r="P20" s="6" t="s">
        <v>30</v>
      </c>
      <c r="Q20" s="4" t="s">
        <v>23</v>
      </c>
      <c r="U20" s="26" t="s">
        <v>42</v>
      </c>
    </row>
    <row r="21" spans="1:21" x14ac:dyDescent="0.2">
      <c r="A21" s="42" t="s">
        <v>5</v>
      </c>
      <c r="B21" s="43" t="s">
        <v>6</v>
      </c>
      <c r="C21" s="42">
        <v>52908.336799999997</v>
      </c>
      <c r="D21" s="42">
        <v>3.0000000000000001E-3</v>
      </c>
      <c r="E21">
        <f t="shared" ref="E21:E36" si="0">+(C21-C$7)/C$8</f>
        <v>-7632.5002796371391</v>
      </c>
      <c r="F21">
        <f t="shared" ref="F21:F43" si="1">ROUND(2*E21,0)/2</f>
        <v>-7632.5</v>
      </c>
      <c r="G21">
        <f>+C21-(C$7+F21*C$8)</f>
        <v>-1.17139657959342E-4</v>
      </c>
      <c r="K21">
        <f>+G21</f>
        <v>-1.17139657959342E-4</v>
      </c>
      <c r="O21">
        <f t="shared" ref="O21:O36" ca="1" si="2">+C$11+C$12*$F21</f>
        <v>9.2603153058798508E-3</v>
      </c>
      <c r="Q21" s="2">
        <f t="shared" ref="Q21:Q36" si="3">+C21-15018.5</f>
        <v>37889.836799999997</v>
      </c>
    </row>
    <row r="22" spans="1:21" x14ac:dyDescent="0.2">
      <c r="A22" s="42" t="s">
        <v>5</v>
      </c>
      <c r="B22" s="43" t="s">
        <v>6</v>
      </c>
      <c r="C22" s="42">
        <v>52909.3842</v>
      </c>
      <c r="D22" s="42">
        <v>5.0000000000000001E-4</v>
      </c>
      <c r="E22">
        <f t="shared" si="0"/>
        <v>-7629.9999143731129</v>
      </c>
      <c r="F22">
        <f t="shared" si="1"/>
        <v>-7630</v>
      </c>
      <c r="G22">
        <f>+C22-(C$7+F22*C$8)</f>
        <v>3.5869001294486225E-5</v>
      </c>
      <c r="K22">
        <f>+G22</f>
        <v>3.5869001294486225E-5</v>
      </c>
      <c r="O22">
        <f t="shared" ca="1" si="2"/>
        <v>9.260167938644032E-3</v>
      </c>
      <c r="Q22" s="2">
        <f t="shared" si="3"/>
        <v>37890.8842</v>
      </c>
    </row>
    <row r="23" spans="1:21" x14ac:dyDescent="0.2">
      <c r="A23" s="44" t="s">
        <v>4</v>
      </c>
      <c r="B23" s="45" t="s">
        <v>6</v>
      </c>
      <c r="C23" s="44">
        <v>56105.582000000002</v>
      </c>
      <c r="D23" s="44" t="s">
        <v>8</v>
      </c>
      <c r="E23">
        <f t="shared" si="0"/>
        <v>4.367044390475217E-5</v>
      </c>
      <c r="F23">
        <f t="shared" si="1"/>
        <v>0</v>
      </c>
      <c r="O23">
        <f t="shared" ca="1" si="2"/>
        <v>8.8104031349286061E-3</v>
      </c>
      <c r="Q23" s="2">
        <f t="shared" si="3"/>
        <v>41087.082000000002</v>
      </c>
      <c r="U23">
        <f>+C23-(C$7+F23*C$8)</f>
        <v>1.8293496395926923E-5</v>
      </c>
    </row>
    <row r="24" spans="1:21" x14ac:dyDescent="0.2">
      <c r="A24" t="s">
        <v>57</v>
      </c>
      <c r="C24" s="8">
        <v>56126.108399999997</v>
      </c>
      <c r="D24" s="8"/>
      <c r="E24">
        <f t="shared" si="0"/>
        <v>49.00090060700412</v>
      </c>
      <c r="F24">
        <f t="shared" si="1"/>
        <v>49</v>
      </c>
      <c r="O24">
        <f t="shared" ca="1" si="2"/>
        <v>8.8075147371065813E-3</v>
      </c>
      <c r="Q24" s="2">
        <f t="shared" si="3"/>
        <v>41107.608399999997</v>
      </c>
      <c r="U24">
        <f>+C24-(C$7+F24*C$8)</f>
        <v>3.7726318987552077E-4</v>
      </c>
    </row>
    <row r="25" spans="1:21" x14ac:dyDescent="0.2">
      <c r="A25" s="44" t="s">
        <v>2</v>
      </c>
      <c r="B25" s="45" t="s">
        <v>7</v>
      </c>
      <c r="C25" s="44">
        <v>56864.005200000014</v>
      </c>
      <c r="D25" s="44" t="s">
        <v>59</v>
      </c>
      <c r="E25">
        <f t="shared" si="0"/>
        <v>1810.5165843486673</v>
      </c>
      <c r="F25">
        <f t="shared" si="1"/>
        <v>1810.5</v>
      </c>
      <c r="G25">
        <f t="shared" ref="G25:G36" si="4">+C25-(C$7+F25*C$8)</f>
        <v>6.9471636961679906E-3</v>
      </c>
      <c r="K25">
        <f t="shared" ref="K25:K36" si="5">+G25</f>
        <v>6.9471636961679906E-3</v>
      </c>
      <c r="O25">
        <f t="shared" ca="1" si="2"/>
        <v>8.7036797827494735E-3</v>
      </c>
      <c r="Q25" s="2">
        <f t="shared" si="3"/>
        <v>41845.505200000014</v>
      </c>
    </row>
    <row r="26" spans="1:21" x14ac:dyDescent="0.2">
      <c r="A26" s="44" t="s">
        <v>3</v>
      </c>
      <c r="B26" s="45" t="s">
        <v>7</v>
      </c>
      <c r="C26" s="44">
        <v>57225.103300000002</v>
      </c>
      <c r="D26" s="44" t="s">
        <v>59</v>
      </c>
      <c r="E26">
        <f t="shared" si="0"/>
        <v>2672.5341002388031</v>
      </c>
      <c r="F26">
        <f t="shared" si="1"/>
        <v>2672.5</v>
      </c>
      <c r="G26">
        <f t="shared" si="4"/>
        <v>1.4284548997238744E-2</v>
      </c>
      <c r="K26">
        <f t="shared" si="5"/>
        <v>1.4284548997238744E-2</v>
      </c>
      <c r="O26">
        <f t="shared" ca="1" si="2"/>
        <v>8.652867559839553E-3</v>
      </c>
      <c r="Q26" s="2">
        <f t="shared" si="3"/>
        <v>42206.603300000002</v>
      </c>
    </row>
    <row r="27" spans="1:21" x14ac:dyDescent="0.2">
      <c r="A27" s="58" t="s">
        <v>58</v>
      </c>
      <c r="B27" s="45" t="s">
        <v>7</v>
      </c>
      <c r="C27" s="44">
        <v>57225.103300000075</v>
      </c>
      <c r="D27" s="44"/>
      <c r="E27">
        <f t="shared" si="0"/>
        <v>2672.5341002389769</v>
      </c>
      <c r="F27">
        <f t="shared" si="1"/>
        <v>2672.5</v>
      </c>
      <c r="G27">
        <f t="shared" si="4"/>
        <v>1.428454906999832E-2</v>
      </c>
      <c r="K27">
        <f t="shared" si="5"/>
        <v>1.428454906999832E-2</v>
      </c>
      <c r="O27">
        <f t="shared" ca="1" si="2"/>
        <v>8.652867559839553E-3</v>
      </c>
      <c r="Q27" s="2">
        <f t="shared" si="3"/>
        <v>42206.603300000075</v>
      </c>
    </row>
    <row r="28" spans="1:21" x14ac:dyDescent="0.2">
      <c r="A28" s="58" t="s">
        <v>58</v>
      </c>
      <c r="B28" s="45" t="s">
        <v>7</v>
      </c>
      <c r="C28" s="44">
        <v>57225.103300000075</v>
      </c>
      <c r="D28" s="44" t="s">
        <v>59</v>
      </c>
      <c r="E28">
        <f t="shared" si="0"/>
        <v>2672.5341002389769</v>
      </c>
      <c r="F28">
        <f t="shared" si="1"/>
        <v>2672.5</v>
      </c>
      <c r="G28">
        <f t="shared" si="4"/>
        <v>1.428454906999832E-2</v>
      </c>
      <c r="K28">
        <f t="shared" si="5"/>
        <v>1.428454906999832E-2</v>
      </c>
      <c r="O28">
        <f t="shared" ca="1" si="2"/>
        <v>8.652867559839553E-3</v>
      </c>
      <c r="Q28" s="2">
        <f t="shared" si="3"/>
        <v>42206.603300000075</v>
      </c>
    </row>
    <row r="29" spans="1:21" x14ac:dyDescent="0.2">
      <c r="A29" s="44" t="s">
        <v>3</v>
      </c>
      <c r="B29" s="45" t="s">
        <v>6</v>
      </c>
      <c r="C29" s="44">
        <v>57250.023999999998</v>
      </c>
      <c r="D29" s="44" t="s">
        <v>59</v>
      </c>
      <c r="E29">
        <f t="shared" si="0"/>
        <v>2732.025080413553</v>
      </c>
      <c r="F29">
        <f t="shared" si="1"/>
        <v>2732</v>
      </c>
      <c r="G29">
        <f t="shared" si="4"/>
        <v>1.0506155056646094E-2</v>
      </c>
      <c r="K29">
        <f t="shared" si="5"/>
        <v>1.0506155056646094E-2</v>
      </c>
      <c r="O29">
        <f t="shared" ca="1" si="2"/>
        <v>8.6493602196270926E-3</v>
      </c>
      <c r="Q29" s="2">
        <f t="shared" si="3"/>
        <v>42231.523999999998</v>
      </c>
    </row>
    <row r="30" spans="1:21" x14ac:dyDescent="0.2">
      <c r="A30" s="58" t="s">
        <v>58</v>
      </c>
      <c r="B30" s="45" t="s">
        <v>6</v>
      </c>
      <c r="C30" s="44">
        <v>57250.024000000209</v>
      </c>
      <c r="D30" s="44"/>
      <c r="E30">
        <f t="shared" si="0"/>
        <v>2732.0250804140569</v>
      </c>
      <c r="F30">
        <f t="shared" si="1"/>
        <v>2732</v>
      </c>
      <c r="G30">
        <f t="shared" si="4"/>
        <v>1.0506155267648865E-2</v>
      </c>
      <c r="K30">
        <f t="shared" si="5"/>
        <v>1.0506155267648865E-2</v>
      </c>
      <c r="O30">
        <f t="shared" ca="1" si="2"/>
        <v>8.6493602196270926E-3</v>
      </c>
      <c r="Q30" s="2">
        <f t="shared" si="3"/>
        <v>42231.524000000209</v>
      </c>
    </row>
    <row r="31" spans="1:21" x14ac:dyDescent="0.2">
      <c r="A31" s="58" t="s">
        <v>58</v>
      </c>
      <c r="B31" s="45" t="s">
        <v>6</v>
      </c>
      <c r="C31" s="44">
        <v>57250.024000000209</v>
      </c>
      <c r="D31" s="44" t="s">
        <v>59</v>
      </c>
      <c r="E31">
        <f t="shared" si="0"/>
        <v>2732.0250804140569</v>
      </c>
      <c r="F31">
        <f t="shared" si="1"/>
        <v>2732</v>
      </c>
      <c r="G31">
        <f t="shared" si="4"/>
        <v>1.0506155267648865E-2</v>
      </c>
      <c r="K31">
        <f t="shared" si="5"/>
        <v>1.0506155267648865E-2</v>
      </c>
      <c r="O31">
        <f t="shared" ca="1" si="2"/>
        <v>8.6493602196270926E-3</v>
      </c>
      <c r="Q31" s="2">
        <f t="shared" si="3"/>
        <v>42231.524000000209</v>
      </c>
    </row>
    <row r="32" spans="1:21" x14ac:dyDescent="0.2">
      <c r="A32" s="44" t="s">
        <v>1</v>
      </c>
      <c r="B32" s="45" t="s">
        <v>7</v>
      </c>
      <c r="C32" s="44">
        <v>57612.999799999998</v>
      </c>
      <c r="D32" s="44" t="s">
        <v>59</v>
      </c>
      <c r="E32">
        <f t="shared" si="0"/>
        <v>3598.5250632277662</v>
      </c>
      <c r="F32">
        <f t="shared" si="1"/>
        <v>3598.5</v>
      </c>
      <c r="G32">
        <f t="shared" si="4"/>
        <v>1.0498955947696231E-2</v>
      </c>
      <c r="K32">
        <f t="shared" si="5"/>
        <v>1.0498955947696231E-2</v>
      </c>
      <c r="O32">
        <f t="shared" ca="1" si="2"/>
        <v>8.5982827356927E-3</v>
      </c>
      <c r="Q32" s="2">
        <f t="shared" si="3"/>
        <v>42594.499799999998</v>
      </c>
    </row>
    <row r="33" spans="1:17" x14ac:dyDescent="0.2">
      <c r="A33" s="46" t="s">
        <v>60</v>
      </c>
      <c r="B33" s="47" t="s">
        <v>6</v>
      </c>
      <c r="C33" s="48">
        <v>57921.102800000001</v>
      </c>
      <c r="D33" s="49" t="s">
        <v>61</v>
      </c>
      <c r="E33">
        <f t="shared" si="0"/>
        <v>4334.0320700447764</v>
      </c>
      <c r="F33">
        <f t="shared" si="1"/>
        <v>4334</v>
      </c>
      <c r="G33">
        <f t="shared" si="4"/>
        <v>1.3434103158942889E-2</v>
      </c>
      <c r="K33">
        <f t="shared" si="5"/>
        <v>1.3434103158942889E-2</v>
      </c>
      <c r="O33">
        <f t="shared" ca="1" si="2"/>
        <v>8.5549272949151517E-3</v>
      </c>
      <c r="Q33" s="2">
        <f t="shared" si="3"/>
        <v>42902.602800000001</v>
      </c>
    </row>
    <row r="34" spans="1:17" x14ac:dyDescent="0.2">
      <c r="A34" s="50" t="s">
        <v>0</v>
      </c>
      <c r="B34" s="51" t="s">
        <v>7</v>
      </c>
      <c r="C34" s="50">
        <v>58315.07750000013</v>
      </c>
      <c r="D34" s="50" t="s">
        <v>22</v>
      </c>
      <c r="E34">
        <f t="shared" si="0"/>
        <v>5274.5329816189014</v>
      </c>
      <c r="F34">
        <f t="shared" si="1"/>
        <v>5274.5</v>
      </c>
      <c r="G34">
        <f t="shared" si="4"/>
        <v>1.3815960468491539E-2</v>
      </c>
      <c r="K34">
        <f t="shared" si="5"/>
        <v>1.3815960468491539E-2</v>
      </c>
      <c r="O34">
        <f t="shared" ca="1" si="2"/>
        <v>8.4994877408005563E-3</v>
      </c>
      <c r="Q34" s="2">
        <f t="shared" si="3"/>
        <v>43296.57750000013</v>
      </c>
    </row>
    <row r="35" spans="1:17" x14ac:dyDescent="0.2">
      <c r="A35" s="50" t="s">
        <v>0</v>
      </c>
      <c r="B35" s="51" t="s">
        <v>7</v>
      </c>
      <c r="C35" s="50">
        <v>58315.077699999791</v>
      </c>
      <c r="D35" s="50" t="s">
        <v>22</v>
      </c>
      <c r="E35">
        <f t="shared" si="0"/>
        <v>5274.5334590603788</v>
      </c>
      <c r="F35">
        <f t="shared" si="1"/>
        <v>5274.5</v>
      </c>
      <c r="G35">
        <f t="shared" si="4"/>
        <v>1.4015960128745064E-2</v>
      </c>
      <c r="K35">
        <f t="shared" si="5"/>
        <v>1.4015960128745064E-2</v>
      </c>
      <c r="O35">
        <f t="shared" ca="1" si="2"/>
        <v>8.4994877408005563E-3</v>
      </c>
      <c r="Q35" s="2">
        <f t="shared" si="3"/>
        <v>43296.577699999791</v>
      </c>
    </row>
    <row r="36" spans="1:17" x14ac:dyDescent="0.2">
      <c r="A36" s="50" t="s">
        <v>0</v>
      </c>
      <c r="B36" s="51" t="s">
        <v>7</v>
      </c>
      <c r="C36" s="50">
        <v>58315.078000000212</v>
      </c>
      <c r="D36" s="50" t="s">
        <v>22</v>
      </c>
      <c r="E36">
        <f t="shared" si="0"/>
        <v>5274.5341752248178</v>
      </c>
      <c r="F36">
        <f t="shared" si="1"/>
        <v>5274.5</v>
      </c>
      <c r="G36">
        <f t="shared" si="4"/>
        <v>1.4315960550447926E-2</v>
      </c>
      <c r="K36">
        <f t="shared" si="5"/>
        <v>1.4315960550447926E-2</v>
      </c>
      <c r="O36">
        <f t="shared" ca="1" si="2"/>
        <v>8.4994877408005563E-3</v>
      </c>
      <c r="Q36" s="2">
        <f t="shared" si="3"/>
        <v>43296.578000000212</v>
      </c>
    </row>
    <row r="37" spans="1:17" x14ac:dyDescent="0.2">
      <c r="A37" s="52" t="s">
        <v>62</v>
      </c>
      <c r="B37" s="53" t="s">
        <v>7</v>
      </c>
      <c r="C37" s="54">
        <v>58700.046799999996</v>
      </c>
      <c r="D37" s="54" t="s">
        <v>59</v>
      </c>
      <c r="E37">
        <f t="shared" ref="E37:E43" si="6">+(C37-C$7)/C$8</f>
        <v>6193.5360992754604</v>
      </c>
      <c r="F37">
        <f t="shared" si="1"/>
        <v>6193.5</v>
      </c>
      <c r="G37">
        <f t="shared" ref="G37:G43" si="7">+C37-(C$7+F37*C$8)</f>
        <v>1.5121943048143294E-2</v>
      </c>
      <c r="K37">
        <f t="shared" ref="K37:K43" si="8">+G37</f>
        <v>1.5121943048143294E-2</v>
      </c>
      <c r="O37">
        <f t="shared" ref="O37:O43" ca="1" si="9">+C$11+C$12*$F37</f>
        <v>8.4453155449139942E-3</v>
      </c>
      <c r="Q37" s="2">
        <f t="shared" ref="Q37:Q43" si="10">+C37-15018.5</f>
        <v>43681.546799999996</v>
      </c>
    </row>
    <row r="38" spans="1:17" x14ac:dyDescent="0.2">
      <c r="A38" s="55" t="s">
        <v>63</v>
      </c>
      <c r="B38" s="56" t="s">
        <v>6</v>
      </c>
      <c r="C38" s="57">
        <v>59063.02</v>
      </c>
      <c r="D38" s="57" t="s">
        <v>64</v>
      </c>
      <c r="E38">
        <f t="shared" si="6"/>
        <v>7060.0298753399256</v>
      </c>
      <c r="F38">
        <f t="shared" si="1"/>
        <v>7060</v>
      </c>
      <c r="G38">
        <f t="shared" si="7"/>
        <v>1.2514743939391337E-2</v>
      </c>
      <c r="K38">
        <f t="shared" si="8"/>
        <v>1.2514743939391337E-2</v>
      </c>
      <c r="O38">
        <f t="shared" ca="1" si="9"/>
        <v>8.3942380609796016E-3</v>
      </c>
      <c r="Q38" s="2">
        <f t="shared" si="10"/>
        <v>44044.52</v>
      </c>
    </row>
    <row r="39" spans="1:17" x14ac:dyDescent="0.2">
      <c r="A39" s="55" t="s">
        <v>63</v>
      </c>
      <c r="B39" s="56" t="s">
        <v>6</v>
      </c>
      <c r="C39" s="57">
        <v>59063.021200000003</v>
      </c>
      <c r="D39" s="57" t="s">
        <v>61</v>
      </c>
      <c r="E39">
        <f t="shared" si="6"/>
        <v>7060.0327399936696</v>
      </c>
      <c r="F39">
        <f t="shared" si="1"/>
        <v>7060</v>
      </c>
      <c r="G39">
        <f t="shared" si="7"/>
        <v>1.3714743945456576E-2</v>
      </c>
      <c r="K39">
        <f t="shared" si="8"/>
        <v>1.3714743945456576E-2</v>
      </c>
      <c r="O39">
        <f t="shared" ca="1" si="9"/>
        <v>8.3942380609796016E-3</v>
      </c>
      <c r="Q39" s="2">
        <f t="shared" si="10"/>
        <v>44044.521200000003</v>
      </c>
    </row>
    <row r="40" spans="1:17" x14ac:dyDescent="0.2">
      <c r="A40" s="55" t="s">
        <v>63</v>
      </c>
      <c r="B40" s="56" t="s">
        <v>6</v>
      </c>
      <c r="C40" s="57">
        <v>59063.021999999997</v>
      </c>
      <c r="D40" s="57" t="s">
        <v>59</v>
      </c>
      <c r="E40">
        <f t="shared" si="6"/>
        <v>7060.0346497628097</v>
      </c>
      <c r="F40">
        <f t="shared" si="1"/>
        <v>7060</v>
      </c>
      <c r="G40">
        <f t="shared" si="7"/>
        <v>1.4514743939798791E-2</v>
      </c>
      <c r="K40">
        <f t="shared" si="8"/>
        <v>1.4514743939798791E-2</v>
      </c>
      <c r="O40">
        <f t="shared" ca="1" si="9"/>
        <v>8.3942380609796016E-3</v>
      </c>
      <c r="Q40" s="2">
        <f t="shared" si="10"/>
        <v>44044.521999999997</v>
      </c>
    </row>
    <row r="41" spans="1:17" x14ac:dyDescent="0.2">
      <c r="A41" s="55" t="s">
        <v>63</v>
      </c>
      <c r="B41" s="56" t="s">
        <v>6</v>
      </c>
      <c r="C41" s="57">
        <v>59063.028599999998</v>
      </c>
      <c r="D41" s="57" t="s">
        <v>65</v>
      </c>
      <c r="E41">
        <f t="shared" si="6"/>
        <v>7060.0504053583263</v>
      </c>
      <c r="F41">
        <f t="shared" si="1"/>
        <v>7060</v>
      </c>
      <c r="G41">
        <f t="shared" si="7"/>
        <v>2.1114743940415792E-2</v>
      </c>
      <c r="K41">
        <f t="shared" si="8"/>
        <v>2.1114743940415792E-2</v>
      </c>
      <c r="O41">
        <f t="shared" ca="1" si="9"/>
        <v>8.3942380609796016E-3</v>
      </c>
      <c r="Q41" s="2">
        <f t="shared" si="10"/>
        <v>44044.528599999998</v>
      </c>
    </row>
    <row r="42" spans="1:17" x14ac:dyDescent="0.2">
      <c r="A42" s="52" t="s">
        <v>62</v>
      </c>
      <c r="B42" s="53" t="s">
        <v>6</v>
      </c>
      <c r="C42" s="54">
        <v>58633.233</v>
      </c>
      <c r="D42" s="54" t="s">
        <v>61</v>
      </c>
      <c r="E42">
        <f t="shared" si="6"/>
        <v>6034.0374314531173</v>
      </c>
      <c r="F42">
        <f t="shared" si="1"/>
        <v>6034</v>
      </c>
      <c r="G42">
        <f t="shared" si="7"/>
        <v>1.5679990661737975E-2</v>
      </c>
      <c r="K42">
        <f t="shared" si="8"/>
        <v>1.5679990661737975E-2</v>
      </c>
      <c r="O42">
        <f t="shared" ca="1" si="9"/>
        <v>8.4547175745591594E-3</v>
      </c>
      <c r="Q42" s="2">
        <f t="shared" si="10"/>
        <v>43614.733</v>
      </c>
    </row>
    <row r="43" spans="1:17" x14ac:dyDescent="0.2">
      <c r="A43" s="52" t="s">
        <v>62</v>
      </c>
      <c r="B43" s="53" t="s">
        <v>6</v>
      </c>
      <c r="C43" s="54">
        <v>58699.0003</v>
      </c>
      <c r="D43" s="54" t="s">
        <v>59</v>
      </c>
      <c r="E43">
        <f t="shared" si="6"/>
        <v>6191.037882501746</v>
      </c>
      <c r="F43">
        <f t="shared" si="1"/>
        <v>6191</v>
      </c>
      <c r="G43">
        <f t="shared" si="7"/>
        <v>1.5868934387981426E-2</v>
      </c>
      <c r="K43">
        <f t="shared" si="8"/>
        <v>1.5868934387981426E-2</v>
      </c>
      <c r="O43">
        <f t="shared" ca="1" si="9"/>
        <v>8.4454629121498113E-3</v>
      </c>
      <c r="Q43" s="2">
        <f t="shared" si="10"/>
        <v>43680.5003</v>
      </c>
    </row>
    <row r="44" spans="1:17" x14ac:dyDescent="0.2">
      <c r="A44" s="59" t="s">
        <v>66</v>
      </c>
      <c r="B44" s="60" t="s">
        <v>6</v>
      </c>
      <c r="C44" s="61">
        <v>59731.67920000013</v>
      </c>
      <c r="D44" s="8"/>
      <c r="E44">
        <f t="shared" ref="E44:E47" si="11">+(C44-C$7)/C$8</f>
        <v>8656.2607681671616</v>
      </c>
      <c r="F44">
        <f t="shared" ref="F44:F47" si="12">ROUND(2*E44,0)/2</f>
        <v>8656.5</v>
      </c>
      <c r="G44">
        <f t="shared" ref="G44:G47" si="13">+C44-(C$7+F44*C$8)</f>
        <v>-0.1002139268675819</v>
      </c>
      <c r="K44">
        <f t="shared" ref="K44:K47" si="14">+G44</f>
        <v>-0.1002139268675819</v>
      </c>
      <c r="O44">
        <f t="shared" ref="O44:O47" ca="1" si="15">+C$11+C$12*$F44</f>
        <v>8.3001293441864587E-3</v>
      </c>
      <c r="Q44" s="2">
        <f t="shared" ref="Q44:Q47" si="16">+C44-15018.5</f>
        <v>44713.17920000013</v>
      </c>
    </row>
    <row r="45" spans="1:17" x14ac:dyDescent="0.2">
      <c r="A45" s="59" t="s">
        <v>66</v>
      </c>
      <c r="B45" s="60" t="s">
        <v>6</v>
      </c>
      <c r="C45" s="61">
        <v>59794.004999999888</v>
      </c>
      <c r="D45" s="8"/>
      <c r="E45">
        <f t="shared" si="11"/>
        <v>8805.0456310386617</v>
      </c>
      <c r="F45">
        <f t="shared" si="12"/>
        <v>8805</v>
      </c>
      <c r="G45">
        <f t="shared" si="13"/>
        <v>1.911478718102444E-2</v>
      </c>
      <c r="K45">
        <f t="shared" si="14"/>
        <v>1.911478718102444E-2</v>
      </c>
      <c r="O45">
        <f t="shared" ca="1" si="15"/>
        <v>8.2913757303788912E-3</v>
      </c>
      <c r="Q45" s="2">
        <f t="shared" si="16"/>
        <v>44775.504999999888</v>
      </c>
    </row>
    <row r="46" spans="1:17" x14ac:dyDescent="0.2">
      <c r="A46" s="59" t="s">
        <v>66</v>
      </c>
      <c r="B46" s="60" t="s">
        <v>6</v>
      </c>
      <c r="C46" s="61">
        <v>59794.005299999844</v>
      </c>
      <c r="D46" s="8"/>
      <c r="E46">
        <f t="shared" si="11"/>
        <v>8805.0463472019892</v>
      </c>
      <c r="F46">
        <f t="shared" si="12"/>
        <v>8805</v>
      </c>
      <c r="G46">
        <f t="shared" si="13"/>
        <v>1.9414787137066014E-2</v>
      </c>
      <c r="K46">
        <f t="shared" si="14"/>
        <v>1.9414787137066014E-2</v>
      </c>
      <c r="O46">
        <f t="shared" ca="1" si="15"/>
        <v>8.2913757303788912E-3</v>
      </c>
      <c r="Q46" s="2">
        <f t="shared" si="16"/>
        <v>44775.505299999844</v>
      </c>
    </row>
    <row r="47" spans="1:17" x14ac:dyDescent="0.2">
      <c r="A47" s="59" t="s">
        <v>66</v>
      </c>
      <c r="B47" s="60" t="s">
        <v>6</v>
      </c>
      <c r="C47" s="61">
        <v>59794.0055999998</v>
      </c>
      <c r="D47" s="8"/>
      <c r="E47">
        <f t="shared" si="11"/>
        <v>8805.0470633653167</v>
      </c>
      <c r="F47">
        <f t="shared" si="12"/>
        <v>8805</v>
      </c>
      <c r="G47">
        <f t="shared" si="13"/>
        <v>1.9714787093107589E-2</v>
      </c>
      <c r="K47">
        <f t="shared" si="14"/>
        <v>1.9714787093107589E-2</v>
      </c>
      <c r="O47">
        <f t="shared" ca="1" si="15"/>
        <v>8.2913757303788912E-3</v>
      </c>
      <c r="Q47" s="2">
        <f t="shared" si="16"/>
        <v>44775.5055999998</v>
      </c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37:D43" name="Range1"/>
  </protectedRanges>
  <phoneticPr fontId="8" type="noConversion"/>
  <hyperlinks>
    <hyperlink ref="L53659" r:id="rId1" display="http://vsolj.cetus-net.org/bulletin.html" xr:uid="{00000000-0004-0000-0000-000000000000}"/>
    <hyperlink ref="L2502" r:id="rId2" display="http://vsolj.cetus-net.org/bulletin.html" xr:uid="{00000000-0004-0000-0000-000001000000}"/>
    <hyperlink ref="H2502" r:id="rId3" display="http://vsolj.cetus-net.org/bulletin.html" xr:uid="{00000000-0004-0000-0000-000002000000}"/>
    <hyperlink ref="H64793" r:id="rId4" display="http://vsolj.cetus-net.org/bulletin.html" xr:uid="{00000000-0004-0000-0000-000003000000}"/>
    <hyperlink ref="H64786" r:id="rId5" display="https://www.aavso.org/ejaavso" xr:uid="{00000000-0004-0000-0000-000004000000}"/>
    <hyperlink ref="I64793" r:id="rId6" display="http://vsolj.cetus-net.org/bulletin.html" xr:uid="{00000000-0004-0000-0000-000005000000}"/>
    <hyperlink ref="AQ58444" r:id="rId7" display="http://cdsbib.u-strasbg.fr/cgi-bin/cdsbib?1990RMxAA..21..381G" xr:uid="{00000000-0004-0000-0000-000006000000}"/>
    <hyperlink ref="H64790" r:id="rId8" display="https://www.aavso.org/ejaavso" xr:uid="{00000000-0004-0000-0000-000007000000}"/>
    <hyperlink ref="AP5808" r:id="rId9" display="http://cdsbib.u-strasbg.fr/cgi-bin/cdsbib?1990RMxAA..21..381G" xr:uid="{00000000-0004-0000-0000-000008000000}"/>
    <hyperlink ref="AP5811" r:id="rId10" display="http://cdsbib.u-strasbg.fr/cgi-bin/cdsbib?1990RMxAA..21..381G" xr:uid="{00000000-0004-0000-0000-000009000000}"/>
    <hyperlink ref="AP5809" r:id="rId11" display="http://cdsbib.u-strasbg.fr/cgi-bin/cdsbib?1990RMxAA..21..381G" xr:uid="{00000000-0004-0000-0000-00000A000000}"/>
    <hyperlink ref="AP5793" r:id="rId12" display="http://cdsbib.u-strasbg.fr/cgi-bin/cdsbib?1990RMxAA..21..381G" xr:uid="{00000000-0004-0000-0000-00000B000000}"/>
    <hyperlink ref="AQ6022" r:id="rId13" display="http://cdsbib.u-strasbg.fr/cgi-bin/cdsbib?1990RMxAA..21..381G" xr:uid="{00000000-0004-0000-0000-00000C000000}"/>
    <hyperlink ref="AQ6026" r:id="rId14" display="http://cdsbib.u-strasbg.fr/cgi-bin/cdsbib?1990RMxAA..21..381G" xr:uid="{00000000-0004-0000-0000-00000D000000}"/>
    <hyperlink ref="AQ170" r:id="rId15" display="http://cdsbib.u-strasbg.fr/cgi-bin/cdsbib?1990RMxAA..21..381G" xr:uid="{00000000-0004-0000-0000-00000E000000}"/>
    <hyperlink ref="I2914" r:id="rId16" display="http://vsolj.cetus-net.org/bulletin.html" xr:uid="{00000000-0004-0000-0000-00000F000000}"/>
    <hyperlink ref="H2914" r:id="rId17" display="http://vsolj.cetus-net.org/bulletin.html" xr:uid="{00000000-0004-0000-0000-000010000000}"/>
    <hyperlink ref="AQ831" r:id="rId18" display="http://cdsbib.u-strasbg.fr/cgi-bin/cdsbib?1990RMxAA..21..381G" xr:uid="{00000000-0004-0000-0000-000011000000}"/>
    <hyperlink ref="AQ830" r:id="rId19" display="http://cdsbib.u-strasbg.fr/cgi-bin/cdsbib?1990RMxAA..21..381G" xr:uid="{00000000-0004-0000-0000-000012000000}"/>
    <hyperlink ref="AP4084" r:id="rId20" display="http://cdsbib.u-strasbg.fr/cgi-bin/cdsbib?1990RMxAA..21..381G" xr:uid="{00000000-0004-0000-0000-000013000000}"/>
    <hyperlink ref="AP4102" r:id="rId21" display="http://cdsbib.u-strasbg.fr/cgi-bin/cdsbib?1990RMxAA..21..381G" xr:uid="{00000000-0004-0000-0000-000014000000}"/>
    <hyperlink ref="AP4103" r:id="rId22" display="http://cdsbib.u-strasbg.fr/cgi-bin/cdsbib?1990RMxAA..21..381G" xr:uid="{00000000-0004-0000-0000-000015000000}"/>
    <hyperlink ref="AP4099" r:id="rId23" display="http://cdsbib.u-strasbg.fr/cgi-bin/cdsbib?1990RMxAA..21..381G" xr:uid="{00000000-0004-0000-0000-000016000000}"/>
  </hyperlinks>
  <pageMargins left="0.75" right="0.75" top="1" bottom="1" header="0.5" footer="0.5"/>
  <pageSetup orientation="portrait" horizontalDpi="300" verticalDpi="300" r:id="rId24"/>
  <headerFooter alignWithMargins="0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2024-01-17T03:35:20Z</dcterms:modified>
</cp:coreProperties>
</file>