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208B97-0F50-4C7D-B8A5-4D9CEF6860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C17" i="1" s="1"/>
  <c r="E25" i="1"/>
  <c r="F25" i="1"/>
  <c r="G25" i="1"/>
  <c r="K25" i="1" s="1"/>
  <c r="D9" i="1"/>
  <c r="C9" i="1"/>
  <c r="Q25" i="1"/>
  <c r="E24" i="1"/>
  <c r="F24" i="1"/>
  <c r="G24" i="1"/>
  <c r="K24" i="1"/>
  <c r="Q24" i="1"/>
  <c r="E22" i="1"/>
  <c r="F22" i="1"/>
  <c r="G22" i="1"/>
  <c r="K22" i="1" s="1"/>
  <c r="E23" i="1"/>
  <c r="F23" i="1"/>
  <c r="G23" i="1"/>
  <c r="K23" i="1" s="1"/>
  <c r="Q22" i="1"/>
  <c r="Q23" i="1"/>
  <c r="F16" i="1"/>
  <c r="F17" i="1" s="1"/>
  <c r="E2" i="1"/>
  <c r="E3" i="1" s="1"/>
  <c r="Q21" i="1" l="1"/>
  <c r="E21" i="1"/>
  <c r="F21" i="1" s="1"/>
  <c r="G21" i="1"/>
  <c r="C11" i="1"/>
  <c r="C12" i="1"/>
  <c r="C16" i="1" l="1"/>
  <c r="D18" i="1" s="1"/>
  <c r="O25" i="1"/>
  <c r="O22" i="1"/>
  <c r="O23" i="1"/>
  <c r="O24" i="1"/>
  <c r="C15" i="1"/>
  <c r="C18" i="1" s="1"/>
  <c r="O21" i="1"/>
  <c r="I21" i="1"/>
  <c r="F18" i="1" l="1"/>
  <c r="F19" i="1" s="1"/>
</calcChain>
</file>

<file path=xl/sharedStrings.xml><?xml version="1.0" encoding="utf-8"?>
<sst xmlns="http://schemas.openxmlformats.org/spreadsheetml/2006/main" count="57" uniqueCount="49">
  <si>
    <t>VSB-059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</si>
  <si>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</si>
  <si>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</si>
  <si>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</si>
  <si>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</si>
  <si>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</si>
  <si>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</si>
  <si>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</si>
  <si>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</si>
  <si>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</si>
  <si>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</si>
  <si>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</si>
  <si>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</si>
  <si>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</si>
  <si>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</si>
  <si>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</si>
  <si>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</si>
  <si>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</si>
  <si>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</si>
  <si>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</si>
  <si>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</si>
  <si>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</si>
  <si>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</si>
  <si>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</si>
  <si>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</si>
  <si>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</si>
  <si>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</si>
  <si>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</si>
  <si>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</si>
  <si>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</si>
  <si>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</si>
  <si>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</si>
  <si>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</si>
  <si>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</si>
  <si>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</si>
  <si>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</si>
  <si>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</si>
  <si>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</si>
  <si>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</si>
  <si>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</si>
  <si>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</t>
  </si>
  <si>
    <t>EA</t>
  </si>
  <si>
    <t>delta Cap / HD 207098 / HIP 107556</t>
  </si>
  <si>
    <t>OEJV 0130</t>
  </si>
  <si>
    <t>I</t>
  </si>
  <si>
    <t>OEJV 0142</t>
  </si>
  <si>
    <t>vis</t>
  </si>
  <si>
    <t>cG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</si>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</sst>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delta Cap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3-4D65-9AA0-D0FF99F8EE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3-4D65-9AA0-D0FF99F8EE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3-4D65-9AA0-D0FF99F8EE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1.9971199995779898E-2</c:v>
                </c:pt>
                <c:pt idx="2">
                  <c:v>2.5436800002353266E-2</c:v>
                </c:pt>
                <c:pt idx="3">
                  <c:v>1.992719999543624E-2</c:v>
                </c:pt>
                <c:pt idx="4">
                  <c:v>2.3063200227625202E-2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3-4D65-9AA0-D0FF99F8EE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3-4D65-9AA0-D0FF99F8EE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3-4D65-9AA0-D0FF99F8EE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3-4D65-9AA0-D0FF99F8EE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5.5786864106042305E-5</c:v>
                </c:pt>
                <c:pt idx="1">
                  <c:v>2.155333728552988E-2</c:v>
                </c:pt>
                <c:pt idx="2">
                  <c:v>2.1555564549353069E-2</c:v>
                </c:pt>
                <c:pt idx="3">
                  <c:v>2.1993221890609784E-2</c:v>
                </c:pt>
                <c:pt idx="4">
                  <c:v>2.3240489631595831E-2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3-4D65-9AA0-D0FF99F8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586560"/>
        <c:axId val="1"/>
      </c:scatterChart>
      <c:valAx>
        <c:axId val="52358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58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01A050-641D-0B37-0B11-E01D8292B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selection activeCell="F13" sqref="F12: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41</v>
      </c>
      <c r="D2" s="3"/>
      <c r="E2" s="28">
        <f ca="1">NOW()</f>
        <v>45308.59089097222</v>
      </c>
    </row>
    <row r="3" spans="1:6" ht="13.5" thickBot="1" x14ac:dyDescent="0.25">
      <c r="E3" t="e">
        <f ca="1">TEXT(E2,"0000-00 00:00")</f>
        <v>#VALUE!</v>
      </c>
    </row>
    <row r="4" spans="1:6" ht="14.25" thickTop="1" thickBot="1" x14ac:dyDescent="0.25">
      <c r="A4" s="5" t="s">
        <v>4</v>
      </c>
      <c r="C4" s="8" t="s">
        <v>40</v>
      </c>
      <c r="D4" s="9" t="s">
        <v>40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35656.913</v>
      </c>
      <c r="D7" s="36" t="s">
        <v>48</v>
      </c>
    </row>
    <row r="8" spans="1:6" x14ac:dyDescent="0.2">
      <c r="A8" t="s">
        <v>7</v>
      </c>
      <c r="C8">
        <v>1.0227672000000001</v>
      </c>
      <c r="D8" s="36" t="s">
        <v>48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INTERCEPT(INDIRECT($D$9):G990,INDIRECT($C$9):F990)</f>
        <v>5.5786864106042305E-5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SLOPE(INDIRECT($D$9):G990,INDIRECT($C$9):F990)</f>
        <v>1.1136319115946871E-6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(C7+C11)+(C8+C12)*INT(MAX(F21:F3531))</f>
        <v>56949.926577289632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1.0227683136319117</v>
      </c>
      <c r="E16" s="16" t="s">
        <v>34</v>
      </c>
      <c r="F16" s="17">
        <f ca="1">NOW()+15018.5+$C$5/24</f>
        <v>60326.695057638884</v>
      </c>
    </row>
    <row r="17" spans="1:17" ht="13.5" thickBot="1" x14ac:dyDescent="0.25">
      <c r="A17" s="16" t="s">
        <v>31</v>
      </c>
      <c r="B17" s="12"/>
      <c r="C17" s="12">
        <f>COUNT(C21:C2189)</f>
        <v>5</v>
      </c>
      <c r="E17" s="16" t="s">
        <v>38</v>
      </c>
      <c r="F17" s="17">
        <f ca="1">ROUND(2*(F16-$C$7)/$C$8,0)/2+F15</f>
        <v>24121.5</v>
      </c>
    </row>
    <row r="18" spans="1:17" ht="14.25" thickTop="1" thickBot="1" x14ac:dyDescent="0.25">
      <c r="A18" s="18" t="s">
        <v>9</v>
      </c>
      <c r="B18" s="12"/>
      <c r="C18" s="21">
        <f ca="1">+C15</f>
        <v>56949.926577289632</v>
      </c>
      <c r="D18" s="22">
        <f ca="1">+C16</f>
        <v>1.0227683136319117</v>
      </c>
      <c r="E18" s="16" t="s">
        <v>39</v>
      </c>
      <c r="F18" s="25">
        <f ca="1">ROUND(2*(F16-$C$15)/$C$16,0)/2+F15</f>
        <v>3302.5</v>
      </c>
    </row>
    <row r="19" spans="1:17" ht="13.5" thickTop="1" x14ac:dyDescent="0.2">
      <c r="E19" s="16" t="s">
        <v>35</v>
      </c>
      <c r="F19" s="20">
        <f ca="1">+$C$15+$C$16*F18-15018.5-$C$5/24</f>
        <v>45309.514766392356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36" t="s">
        <v>48</v>
      </c>
      <c r="C21" s="10">
        <f>C7</f>
        <v>35656.913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5.5786864106042305E-5</v>
      </c>
      <c r="Q21" s="2">
        <f>+C21-15018.5</f>
        <v>20638.413</v>
      </c>
    </row>
    <row r="22" spans="1:17" x14ac:dyDescent="0.2">
      <c r="A22" s="29" t="s">
        <v>43</v>
      </c>
      <c r="B22" s="30" t="s">
        <v>44</v>
      </c>
      <c r="C22" s="31">
        <v>55400.430999999997</v>
      </c>
      <c r="D22" s="31">
        <v>1.2E-2</v>
      </c>
      <c r="E22">
        <f>+(C22-C$7)/C$8</f>
        <v>19304.01952663323</v>
      </c>
      <c r="F22">
        <f>ROUND(2*E22,0)/2</f>
        <v>19304</v>
      </c>
      <c r="G22">
        <f>+C22-(C$7+F22*C$8)</f>
        <v>1.9971199995779898E-2</v>
      </c>
      <c r="K22">
        <f>+G22</f>
        <v>1.9971199995779898E-2</v>
      </c>
      <c r="O22">
        <f ca="1">+C$11+C$12*$F22</f>
        <v>2.155333728552988E-2</v>
      </c>
      <c r="Q22" s="2">
        <f>+C22-15018.5</f>
        <v>40381.930999999997</v>
      </c>
    </row>
    <row r="23" spans="1:17" x14ac:dyDescent="0.2">
      <c r="A23" s="29" t="s">
        <v>43</v>
      </c>
      <c r="B23" s="30" t="s">
        <v>44</v>
      </c>
      <c r="C23" s="31">
        <v>55402.482000000004</v>
      </c>
      <c r="D23" s="31">
        <v>1.4999999999999999E-2</v>
      </c>
      <c r="E23">
        <f>+(C23-C$7)/C$8</f>
        <v>19306.024870566831</v>
      </c>
      <c r="F23">
        <f>ROUND(2*E23,0)/2</f>
        <v>19306</v>
      </c>
      <c r="G23">
        <f>+C23-(C$7+F23*C$8)</f>
        <v>2.5436800002353266E-2</v>
      </c>
      <c r="K23">
        <f>+G23</f>
        <v>2.5436800002353266E-2</v>
      </c>
      <c r="O23">
        <f ca="1">+C$11+C$12*$F23</f>
        <v>2.1555564549353069E-2</v>
      </c>
      <c r="Q23" s="2">
        <f>+C23-15018.5</f>
        <v>40383.982000000004</v>
      </c>
    </row>
    <row r="24" spans="1:17" x14ac:dyDescent="0.2">
      <c r="A24" s="32" t="s">
        <v>45</v>
      </c>
      <c r="B24" s="33" t="s">
        <v>44</v>
      </c>
      <c r="C24" s="32">
        <v>55804.423999999999</v>
      </c>
      <c r="D24" s="32">
        <v>1.4999999999999999E-2</v>
      </c>
      <c r="E24">
        <f>+(C24-C$7)/C$8</f>
        <v>19699.01948361269</v>
      </c>
      <c r="F24">
        <f>ROUND(2*E24,0)/2</f>
        <v>19699</v>
      </c>
      <c r="G24">
        <f>+C24-(C$7+F24*C$8)</f>
        <v>1.992719999543624E-2</v>
      </c>
      <c r="K24">
        <f>+G24</f>
        <v>1.992719999543624E-2</v>
      </c>
      <c r="O24">
        <f ca="1">+C$11+C$12*$F24</f>
        <v>2.1993221890609784E-2</v>
      </c>
      <c r="Q24" s="2">
        <f>+C24-15018.5</f>
        <v>40785.923999999999</v>
      </c>
    </row>
    <row r="25" spans="1:17" x14ac:dyDescent="0.2">
      <c r="A25" s="34" t="s">
        <v>0</v>
      </c>
      <c r="B25" s="35" t="s">
        <v>44</v>
      </c>
      <c r="C25" s="34">
        <v>56949.926400000229</v>
      </c>
      <c r="D25" s="34" t="s">
        <v>47</v>
      </c>
      <c r="E25">
        <f>+(C25-C$7)/C$8</f>
        <v>20819.022549804322</v>
      </c>
      <c r="F25">
        <f>ROUND(2*E25,0)/2</f>
        <v>20819</v>
      </c>
      <c r="G25">
        <f>+C25-(C$7+F25*C$8)</f>
        <v>2.3063200227625202E-2</v>
      </c>
      <c r="K25">
        <f>+G25</f>
        <v>2.3063200227625202E-2</v>
      </c>
      <c r="O25">
        <f ca="1">+C$11+C$12*$F25</f>
        <v>2.3240489631595831E-2</v>
      </c>
      <c r="Q25" s="2">
        <f>+C25-15018.5</f>
        <v>41931.426400000229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64778" r:id="rId1" display="http://vsolj.cetus-net.org/bulletin.html"/>
    <hyperlink ref="H64771" r:id="rId2" display="https://www.aavso.org/ejaavso"/>
    <hyperlink ref="I64778" r:id="rId3" display="http://vsolj.cetus-net.org/bulletin.html"/>
    <hyperlink ref="AQ58429" r:id="rId4" display="http://cdsbib.u-strasbg.fr/cgi-bin/cdsbib?1990RMxAA..21..381G"/>
    <hyperlink ref="H64775" r:id="rId5" display="https://www.aavso.org/ejaavso"/>
    <hyperlink ref="AP5793" r:id="rId6" display="http://cdsbib.u-strasbg.fr/cgi-bin/cdsbib?1990RMxAA..21..381G"/>
    <hyperlink ref="AP5796" r:id="rId7" display="http://cdsbib.u-strasbg.fr/cgi-bin/cdsbib?1990RMxAA..21..381G"/>
    <hyperlink ref="AP5794" r:id="rId8" display="http://cdsbib.u-strasbg.fr/cgi-bin/cdsbib?1990RMxAA..21..381G"/>
    <hyperlink ref="AP5778" r:id="rId9" display="http://cdsbib.u-strasbg.fr/cgi-bin/cdsbib?1990RMxAA..21..381G"/>
    <hyperlink ref="AQ6007" r:id="rId10" display="http://cdsbib.u-strasbg.fr/cgi-bin/cdsbib?1990RMxAA..21..381G"/>
    <hyperlink ref="AQ6011" r:id="rId11" display="http://cdsbib.u-strasbg.fr/cgi-bin/cdsbib?1990RMxAA..21..381G"/>
    <hyperlink ref="AQ155" r:id="rId12" display="http://cdsbib.u-strasbg.fr/cgi-bin/cdsbib?1990RMxAA..21..381G"/>
    <hyperlink ref="I2899" r:id="rId13" display="http://vsolj.cetus-net.org/bulletin.html"/>
    <hyperlink ref="H2899" r:id="rId14" display="http://vsolj.cetus-net.org/bulletin.html"/>
    <hyperlink ref="AQ816" r:id="rId15" display="http://cdsbib.u-strasbg.fr/cgi-bin/cdsbib?1990RMxAA..21..381G"/>
    <hyperlink ref="AQ815" r:id="rId16" display="http://cdsbib.u-strasbg.fr/cgi-bin/cdsbib?1990RMxAA..21..381G"/>
    <hyperlink ref="AP4069" r:id="rId17" display="http://cdsbib.u-strasbg.fr/cgi-bin/cdsbib?1990RMxAA..21..381G"/>
    <hyperlink ref="AP4087" r:id="rId18" display="http://cdsbib.u-strasbg.fr/cgi-bin/cdsbib?1990RMxAA..21..381G"/>
    <hyperlink ref="AP4088" r:id="rId19" display="http://cdsbib.u-strasbg.fr/cgi-bin/cdsbib?1990RMxAA..21..381G"/>
    <hyperlink ref="AP408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2024-01-17T03:40:53Z</dcterms:modified>
</cp:coreProperties>
</file>