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E5DC85F-34B5-4AA5-A883-9A7F2B80B1F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F11" i="1"/>
  <c r="Q22" i="1"/>
  <c r="Q23" i="1"/>
  <c r="Q24" i="1"/>
  <c r="Q25" i="1"/>
  <c r="G11" i="1"/>
  <c r="C7" i="1"/>
  <c r="E22" i="1"/>
  <c r="F22" i="1"/>
  <c r="C8" i="1"/>
  <c r="E21" i="1"/>
  <c r="F21" i="1"/>
  <c r="E15" i="1"/>
  <c r="C17" i="1"/>
  <c r="Q21" i="1"/>
  <c r="E23" i="1"/>
  <c r="F23" i="1"/>
  <c r="G23" i="1"/>
  <c r="I23" i="1"/>
  <c r="E25" i="1"/>
  <c r="F25" i="1"/>
  <c r="G25" i="1"/>
  <c r="I25" i="1"/>
  <c r="G22" i="1"/>
  <c r="I22" i="1"/>
  <c r="G24" i="1"/>
  <c r="I24" i="1"/>
  <c r="G21" i="1"/>
  <c r="H21" i="1"/>
  <c r="C11" i="1"/>
  <c r="C12" i="1"/>
  <c r="C16" i="1" l="1"/>
  <c r="D18" i="1" s="1"/>
  <c r="O25" i="1"/>
  <c r="O21" i="1"/>
  <c r="O23" i="1"/>
  <c r="C15" i="1"/>
  <c r="O22" i="1"/>
  <c r="O24" i="1"/>
  <c r="C18" i="1" l="1"/>
  <c r="E16" i="1"/>
  <c r="E17" i="1" s="1"/>
</calcChain>
</file>

<file path=xl/sharedStrings.xml><?xml version="1.0" encoding="utf-8"?>
<sst xmlns="http://schemas.openxmlformats.org/spreadsheetml/2006/main" count="50" uniqueCount="44">
  <si>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</si>
  <si>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</si>
  <si>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</si>
  <si>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</si>
  <si>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</si>
  <si>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</si>
  <si>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</si>
  <si>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</si>
  <si>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</si>
  <si>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</si>
  <si>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</si>
  <si>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</si>
  <si>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</si>
  <si>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</si>
  <si>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</si>
  <si>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</si>
  <si>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</si>
  <si>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</si>
  <si>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</si>
  <si>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</si>
  <si>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</si>
  <si>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</si>
  <si>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</si>
  <si>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</si>
  <si>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</si>
  <si>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</si>
  <si>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</si>
  <si>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</si>
  <si>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</si>
  <si>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</si>
  <si>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</si>
  <si>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</si>
  <si>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</si>
  <si>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</si>
  <si>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</si>
  <si>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</si>
  <si>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</si>
  <si>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</si>
  <si>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AS Car / G5971-0959</t>
  </si>
  <si>
    <t>EA</t>
  </si>
  <si>
    <t>Car_AS.xls</t>
  </si>
  <si>
    <t>IBVS 5809</t>
  </si>
  <si>
    <t>GCVS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</si>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</sst>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/>
    </xf>
    <xf numFmtId="14" fontId="5" fillId="0" borderId="0" xfId="0" applyNumberFormat="1" applyFont="1" applyAlignment="1"/>
    <xf numFmtId="0" fontId="14" fillId="0" borderId="0" xfId="0" applyFont="1" applyAlignment="1">
      <alignment horizontal="left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Car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45864661654135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10449.5</c:v>
                </c:pt>
                <c:pt idx="2">
                  <c:v>10565.5</c:v>
                </c:pt>
                <c:pt idx="3">
                  <c:v>10566.5</c:v>
                </c:pt>
                <c:pt idx="4">
                  <c:v>10570.5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79-4355-AB05-4EE4C96C652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10449.5</c:v>
                </c:pt>
                <c:pt idx="2">
                  <c:v>10565.5</c:v>
                </c:pt>
                <c:pt idx="3">
                  <c:v>10566.5</c:v>
                </c:pt>
                <c:pt idx="4">
                  <c:v>10570.5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0.59846500000276137</c:v>
                </c:pt>
                <c:pt idx="2">
                  <c:v>0.5875850000011269</c:v>
                </c:pt>
                <c:pt idx="3">
                  <c:v>0.59465500000078464</c:v>
                </c:pt>
                <c:pt idx="4">
                  <c:v>0.60393499999918276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79-4355-AB05-4EE4C96C652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10449.5</c:v>
                </c:pt>
                <c:pt idx="2">
                  <c:v>10565.5</c:v>
                </c:pt>
                <c:pt idx="3">
                  <c:v>10566.5</c:v>
                </c:pt>
                <c:pt idx="4">
                  <c:v>10570.5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79-4355-AB05-4EE4C96C652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10449.5</c:v>
                </c:pt>
                <c:pt idx="2">
                  <c:v>10565.5</c:v>
                </c:pt>
                <c:pt idx="3">
                  <c:v>10566.5</c:v>
                </c:pt>
                <c:pt idx="4">
                  <c:v>10570.5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79-4355-AB05-4EE4C96C652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10449.5</c:v>
                </c:pt>
                <c:pt idx="2">
                  <c:v>10565.5</c:v>
                </c:pt>
                <c:pt idx="3">
                  <c:v>10566.5</c:v>
                </c:pt>
                <c:pt idx="4">
                  <c:v>10570.5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79-4355-AB05-4EE4C96C652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10449.5</c:v>
                </c:pt>
                <c:pt idx="2">
                  <c:v>10565.5</c:v>
                </c:pt>
                <c:pt idx="3">
                  <c:v>10566.5</c:v>
                </c:pt>
                <c:pt idx="4">
                  <c:v>10570.5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79-4355-AB05-4EE4C96C652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10449.5</c:v>
                </c:pt>
                <c:pt idx="2">
                  <c:v>10565.5</c:v>
                </c:pt>
                <c:pt idx="3">
                  <c:v>10566.5</c:v>
                </c:pt>
                <c:pt idx="4">
                  <c:v>10570.5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79-4355-AB05-4EE4C96C652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10449.5</c:v>
                </c:pt>
                <c:pt idx="2">
                  <c:v>10565.5</c:v>
                </c:pt>
                <c:pt idx="3">
                  <c:v>10566.5</c:v>
                </c:pt>
                <c:pt idx="4">
                  <c:v>10570.5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7.7955109181626625E-5</c:v>
                </c:pt>
                <c:pt idx="1">
                  <c:v>0.59113467176493517</c:v>
                </c:pt>
                <c:pt idx="2">
                  <c:v>0.59769599806112805</c:v>
                </c:pt>
                <c:pt idx="3">
                  <c:v>0.59775256121885378</c:v>
                </c:pt>
                <c:pt idx="4">
                  <c:v>0.59797881384975704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79-4355-AB05-4EE4C96C6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16920"/>
        <c:axId val="1"/>
      </c:scatterChart>
      <c:valAx>
        <c:axId val="685116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116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857142857142856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69C13DC-FCC0-62E2-1A90-46F5DC423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38</v>
      </c>
      <c r="F1">
        <v>23921.654999999999</v>
      </c>
      <c r="G1">
        <v>2.76593</v>
      </c>
      <c r="H1" t="s">
        <v>39</v>
      </c>
      <c r="I1" t="s">
        <v>40</v>
      </c>
    </row>
    <row r="2" spans="1:9" x14ac:dyDescent="0.2">
      <c r="A2" t="s">
        <v>24</v>
      </c>
      <c r="B2" t="s">
        <v>39</v>
      </c>
      <c r="C2" s="3"/>
      <c r="D2" s="3"/>
      <c r="E2" t="s">
        <v>40</v>
      </c>
    </row>
    <row r="3" spans="1:9" ht="13.5" thickBot="1" x14ac:dyDescent="0.25"/>
    <row r="4" spans="1:9" ht="14.25" thickTop="1" thickBot="1" x14ac:dyDescent="0.25">
      <c r="A4" s="5" t="s">
        <v>0</v>
      </c>
      <c r="C4" s="8">
        <v>23921.654999999999</v>
      </c>
      <c r="D4" s="9">
        <v>2.76593</v>
      </c>
    </row>
    <row r="6" spans="1:9" x14ac:dyDescent="0.2">
      <c r="A6" s="5" t="s">
        <v>1</v>
      </c>
    </row>
    <row r="7" spans="1:9" x14ac:dyDescent="0.2">
      <c r="A7" t="s">
        <v>2</v>
      </c>
      <c r="C7">
        <f>+C4</f>
        <v>23921.654999999999</v>
      </c>
    </row>
    <row r="8" spans="1:9" x14ac:dyDescent="0.2">
      <c r="A8" t="s">
        <v>3</v>
      </c>
      <c r="C8">
        <f>+D4</f>
        <v>2.76593</v>
      </c>
    </row>
    <row r="9" spans="1:9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9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9" x14ac:dyDescent="0.2">
      <c r="A11" s="12" t="s">
        <v>16</v>
      </c>
      <c r="B11" s="12"/>
      <c r="C11" s="24">
        <f ca="1">INTERCEPT(INDIRECT($G$11):G992,INDIRECT($F$11):F992)</f>
        <v>7.7955109181626625E-5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9" x14ac:dyDescent="0.2">
      <c r="A12" s="12" t="s">
        <v>17</v>
      </c>
      <c r="B12" s="12"/>
      <c r="C12" s="24">
        <f ca="1">SLOPE(INDIRECT($G$11):G992,INDIRECT($F$11):F992)</f>
        <v>5.6563157725800615E-5</v>
      </c>
      <c r="D12" s="3"/>
      <c r="E12" s="12"/>
    </row>
    <row r="13" spans="1:9" x14ac:dyDescent="0.2">
      <c r="A13" s="12" t="s">
        <v>19</v>
      </c>
      <c r="B13" s="12"/>
      <c r="C13" s="3" t="s">
        <v>14</v>
      </c>
      <c r="D13" s="3"/>
      <c r="E13" s="12"/>
    </row>
    <row r="14" spans="1:9" x14ac:dyDescent="0.2">
      <c r="A14" s="12"/>
      <c r="B14" s="12"/>
      <c r="C14" s="12"/>
      <c r="D14" s="12"/>
      <c r="E14" s="12"/>
    </row>
    <row r="15" spans="1:9" x14ac:dyDescent="0.2">
      <c r="A15" s="14" t="s">
        <v>18</v>
      </c>
      <c r="B15" s="12"/>
      <c r="C15" s="15">
        <f ca="1">(C7+C11)+(C8+C12)*INT(MAX(F21:F3533))</f>
        <v>53158.133050532269</v>
      </c>
      <c r="D15" s="16" t="s">
        <v>33</v>
      </c>
      <c r="E15" s="17">
        <f ca="1">TODAY()+15018.5-B9/24</f>
        <v>60326.5</v>
      </c>
    </row>
    <row r="16" spans="1:9" x14ac:dyDescent="0.2">
      <c r="A16" s="18" t="s">
        <v>4</v>
      </c>
      <c r="B16" s="12"/>
      <c r="C16" s="19">
        <f ca="1">+C8+C12</f>
        <v>2.7659865631577256</v>
      </c>
      <c r="D16" s="16" t="s">
        <v>34</v>
      </c>
      <c r="E16" s="17">
        <f ca="1">ROUND(2*(E15-C15)/C16,0)/2+1</f>
        <v>2592.5</v>
      </c>
    </row>
    <row r="17" spans="1:17" ht="13.5" thickBot="1" x14ac:dyDescent="0.25">
      <c r="A17" s="16" t="s">
        <v>30</v>
      </c>
      <c r="B17" s="12"/>
      <c r="C17" s="12">
        <f>COUNT(C21:C2191)</f>
        <v>5</v>
      </c>
      <c r="D17" s="16" t="s">
        <v>35</v>
      </c>
      <c r="E17" s="20">
        <f ca="1">+C15+C16*E16-15018.5-C9/24</f>
        <v>45310.849048852011</v>
      </c>
    </row>
    <row r="18" spans="1:17" ht="14.25" thickTop="1" thickBot="1" x14ac:dyDescent="0.25">
      <c r="A18" s="18" t="s">
        <v>5</v>
      </c>
      <c r="B18" s="12"/>
      <c r="C18" s="21">
        <f ca="1">+C15</f>
        <v>53158.133050532269</v>
      </c>
      <c r="D18" s="22">
        <f ca="1">+C16</f>
        <v>2.7659865631577256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43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s="30" customFormat="1" x14ac:dyDescent="0.2">
      <c r="A21" s="30" t="s">
        <v>12</v>
      </c>
      <c r="C21" s="31">
        <v>23921.654999999999</v>
      </c>
      <c r="D21" s="31" t="s">
        <v>14</v>
      </c>
      <c r="E21" s="30">
        <f>+(C21-C$7)/C$8</f>
        <v>0</v>
      </c>
      <c r="F21" s="30">
        <f>ROUND(2*E21,0)/2</f>
        <v>0</v>
      </c>
      <c r="G21" s="30">
        <f>+C21-(C$7+F21*C$8)</f>
        <v>0</v>
      </c>
      <c r="H21" s="30">
        <f>+G21</f>
        <v>0</v>
      </c>
      <c r="O21" s="30">
        <f ca="1">+C$11+C$12*$F21</f>
        <v>7.7955109181626625E-5</v>
      </c>
      <c r="Q21" s="32">
        <f>+C21-15018.5</f>
        <v>8903.1549999999988</v>
      </c>
    </row>
    <row r="22" spans="1:17" s="30" customFormat="1" x14ac:dyDescent="0.2">
      <c r="A22" s="29" t="s">
        <v>41</v>
      </c>
      <c r="B22" s="29"/>
      <c r="C22" s="33">
        <v>52824.839</v>
      </c>
      <c r="D22" s="33">
        <v>2E-3</v>
      </c>
      <c r="E22" s="30">
        <f>+(C22-C$7)/C$8</f>
        <v>10449.716370262444</v>
      </c>
      <c r="F22" s="30">
        <f>ROUND(2*E22,0)/2</f>
        <v>10449.5</v>
      </c>
      <c r="G22" s="30">
        <f>+C22-(C$7+F22*C$8)</f>
        <v>0.59846500000276137</v>
      </c>
      <c r="I22" s="30">
        <f>+G22</f>
        <v>0.59846500000276137</v>
      </c>
      <c r="O22" s="30">
        <f ca="1">+C$11+C$12*$F22</f>
        <v>0.59113467176493517</v>
      </c>
      <c r="Q22" s="32">
        <f>+C22-15018.5</f>
        <v>37806.339</v>
      </c>
    </row>
    <row r="23" spans="1:17" s="30" customFormat="1" x14ac:dyDescent="0.2">
      <c r="A23" s="29" t="s">
        <v>41</v>
      </c>
      <c r="B23" s="29"/>
      <c r="C23" s="33">
        <v>53145.675999999999</v>
      </c>
      <c r="D23" s="33">
        <v>1E-3</v>
      </c>
      <c r="E23" s="30">
        <f>+(C23-C$7)/C$8</f>
        <v>10565.712436684949</v>
      </c>
      <c r="F23" s="30">
        <f>ROUND(2*E23,0)/2</f>
        <v>10565.5</v>
      </c>
      <c r="G23" s="30">
        <f>+C23-(C$7+F23*C$8)</f>
        <v>0.5875850000011269</v>
      </c>
      <c r="I23" s="30">
        <f>+G23</f>
        <v>0.5875850000011269</v>
      </c>
      <c r="O23" s="30">
        <f ca="1">+C$11+C$12*$F23</f>
        <v>0.59769599806112805</v>
      </c>
      <c r="Q23" s="32">
        <f>+C23-15018.5</f>
        <v>38127.175999999999</v>
      </c>
    </row>
    <row r="24" spans="1:17" s="30" customFormat="1" x14ac:dyDescent="0.2">
      <c r="A24" s="29" t="s">
        <v>41</v>
      </c>
      <c r="B24" s="29"/>
      <c r="C24" s="33">
        <v>53148.449000000001</v>
      </c>
      <c r="D24" s="33">
        <v>2E-3</v>
      </c>
      <c r="E24" s="30">
        <f>+(C24-C$7)/C$8</f>
        <v>10566.714992787236</v>
      </c>
      <c r="F24" s="30">
        <f>ROUND(2*E24,0)/2</f>
        <v>10566.5</v>
      </c>
      <c r="G24" s="30">
        <f>+C24-(C$7+F24*C$8)</f>
        <v>0.59465500000078464</v>
      </c>
      <c r="I24" s="30">
        <f>+G24</f>
        <v>0.59465500000078464</v>
      </c>
      <c r="O24" s="30">
        <f ca="1">+C$11+C$12*$F24</f>
        <v>0.59775256121885378</v>
      </c>
      <c r="Q24" s="32">
        <f>+C24-15018.5</f>
        <v>38129.949000000001</v>
      </c>
    </row>
    <row r="25" spans="1:17" s="30" customFormat="1" x14ac:dyDescent="0.2">
      <c r="A25" s="29" t="s">
        <v>41</v>
      </c>
      <c r="B25" s="29"/>
      <c r="C25" s="33">
        <v>53159.521999999997</v>
      </c>
      <c r="D25" s="33">
        <v>2E-3</v>
      </c>
      <c r="E25" s="30">
        <f>+(C25-C$7)/C$8</f>
        <v>10570.718347897451</v>
      </c>
      <c r="F25" s="30">
        <f>ROUND(2*E25,0)/2</f>
        <v>10570.5</v>
      </c>
      <c r="G25" s="30">
        <f>+C25-(C$7+F25*C$8)</f>
        <v>0.60393499999918276</v>
      </c>
      <c r="I25" s="30">
        <f>+G25</f>
        <v>0.60393499999918276</v>
      </c>
      <c r="O25" s="30">
        <f ca="1">+C$11+C$12*$F25</f>
        <v>0.59797881384975704</v>
      </c>
      <c r="Q25" s="32">
        <f>+C25-15018.5</f>
        <v>38141.021999999997</v>
      </c>
    </row>
    <row r="26" spans="1:17" s="30" customFormat="1" x14ac:dyDescent="0.2">
      <c r="C26" s="31"/>
      <c r="D26" s="31"/>
      <c r="Q26" s="32"/>
    </row>
    <row r="27" spans="1:17" s="30" customFormat="1" x14ac:dyDescent="0.2">
      <c r="C27" s="31"/>
      <c r="D27" s="31"/>
      <c r="Q27" s="3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2024-01-17T03:46:14Z</dcterms:modified>
</cp:coreProperties>
</file>