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AC4CA432-A4E8-4860-9E75-7DF329E38FE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D9" i="1" l="1"/>
  <c r="C9" i="1"/>
  <c r="C7" i="1"/>
  <c r="C8" i="1"/>
  <c r="E23" i="1"/>
  <c r="F23" i="1"/>
  <c r="G23" i="1"/>
  <c r="K23" i="1"/>
  <c r="E21" i="1"/>
  <c r="F21" i="1"/>
  <c r="G21" i="1"/>
  <c r="I21" i="1"/>
  <c r="E22" i="1"/>
  <c r="F22" i="1"/>
  <c r="G22" i="1"/>
  <c r="K22" i="1"/>
  <c r="E24" i="1"/>
  <c r="F24" i="1"/>
  <c r="G24" i="1"/>
  <c r="K24" i="1"/>
  <c r="E25" i="1"/>
  <c r="F25" i="1"/>
  <c r="G25" i="1"/>
  <c r="K25" i="1"/>
  <c r="E26" i="1"/>
  <c r="F26" i="1"/>
  <c r="G26" i="1"/>
  <c r="K26" i="1"/>
  <c r="F16" i="1"/>
  <c r="Q26" i="1"/>
  <c r="Q25" i="1"/>
  <c r="Q22" i="1"/>
  <c r="Q23" i="1"/>
  <c r="Q24" i="1"/>
  <c r="Q21" i="1"/>
  <c r="C17" i="1"/>
  <c r="C11" i="1"/>
  <c r="C12" i="1"/>
  <c r="C16" i="1" l="1"/>
  <c r="D18" i="1" s="1"/>
  <c r="O22" i="1"/>
  <c r="O21" i="1"/>
  <c r="O25" i="1"/>
  <c r="C15" i="1"/>
  <c r="O24" i="1"/>
  <c r="O26" i="1"/>
  <c r="O23" i="1"/>
  <c r="F17" i="1"/>
  <c r="C18" i="1" l="1"/>
  <c r="F18" i="1"/>
  <c r="F19" i="1" s="1"/>
</calcChain>
</file>

<file path=xl/sharedStrings.xml><?xml version="1.0" encoding="utf-8"?>
<sst xmlns="http://schemas.openxmlformats.org/spreadsheetml/2006/main" count="51" uniqueCount="49">
  <si>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</si>
  <si>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</si>
  <si>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</si>
  <si>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</si>
  <si>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</si>
  <si>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</si>
  <si>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</si>
  <si>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</si>
  <si>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</si>
  <si>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</si>
  <si>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</si>
  <si>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</si>
  <si>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</si>
  <si>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</si>
  <si>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</si>
  <si>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</si>
  <si>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</si>
  <si>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</si>
  <si>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</si>
  <si>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</si>
  <si>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</si>
  <si>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</si>
  <si>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</si>
  <si>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</si>
  <si>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</si>
  <si>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</si>
  <si>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</si>
  <si>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</si>
  <si>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</si>
  <si>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</si>
  <si>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</t>
  </si>
  <si>
    <t>J.M. Kreiner, 2004, Acta Astronomica, vol. 54, pp 207-210.</t>
  </si>
  <si>
    <t>Kreiner</t>
  </si>
  <si>
    <t>Kreiner Eph.</t>
  </si>
  <si>
    <t xml:space="preserve">EZ Car / GSC 8961-1636               </t>
  </si>
  <si>
    <t xml:space="preserve">EA/KE     </t>
  </si>
  <si>
    <t>IBVS 5809</t>
  </si>
  <si>
    <t>Pavlov 2015</t>
  </si>
  <si>
    <t>JAVSO..44…26</t>
  </si>
  <si>
    <t>II</t>
  </si>
  <si>
    <t>Add cycle</t>
  </si>
  <si>
    <t>Old Cycle</t>
  </si>
  <si>
    <t>pg</t>
  </si>
  <si>
    <t>vis</t>
  </si>
  <si>
    <t>PE</t>
  </si>
  <si>
    <t>CCD</t>
  </si>
  <si>
    <t>s5</t>
  </si>
  <si>
    <t>s6</t>
  </si>
  <si>
    <t>s7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</si>
</sst>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9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name val="Arial Unicode MS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2" fillId="0" borderId="0" xfId="0" applyFont="1" applyAlignment="1"/>
    <xf numFmtId="0" fontId="4" fillId="0" borderId="1" xfId="0" applyFont="1" applyBorder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5" fillId="0" borderId="0" xfId="0" applyFont="1">
      <alignment vertical="top"/>
    </xf>
    <xf numFmtId="0" fontId="17" fillId="0" borderId="0" xfId="0" applyFont="1" applyAlignment="1"/>
    <xf numFmtId="0" fontId="17" fillId="0" borderId="0" xfId="0" applyFont="1" applyAlignment="1">
      <alignment horizontal="left"/>
    </xf>
    <xf numFmtId="0" fontId="18" fillId="0" borderId="0" xfId="0" applyFont="1" applyBorder="1" applyAlignment="1">
      <alignment horizontal="left" vertical="top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EZ Car - O-C Diagr.</a:t>
            </a:r>
          </a:p>
        </c:rich>
      </c:tx>
      <c:layout>
        <c:manualLayout>
          <c:xMode val="edge"/>
          <c:yMode val="edge"/>
          <c:x val="0.38947368421052631"/>
          <c:y val="3.4883578149222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3953488372093023"/>
          <c:w val="0.81503759398496245"/>
          <c:h val="0.648255813953488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Active!$D$21:$D$221</c:f>
                <c:numCache>
                  <c:formatCode>General</c:formatCode>
                  <c:ptCount val="201"/>
                  <c:pt idx="1">
                    <c:v>8.0000000000000004E-4</c:v>
                  </c:pt>
                  <c:pt idx="2">
                    <c:v>1E-3</c:v>
                  </c:pt>
                  <c:pt idx="3">
                    <c:v>8.0000000000000004E-4</c:v>
                  </c:pt>
                  <c:pt idx="4">
                    <c:v>4.0000000000000002E-4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Active!$D$21:$D$221</c:f>
                <c:numCache>
                  <c:formatCode>General</c:formatCode>
                  <c:ptCount val="201"/>
                  <c:pt idx="1">
                    <c:v>8.0000000000000004E-4</c:v>
                  </c:pt>
                  <c:pt idx="2">
                    <c:v>1E-3</c:v>
                  </c:pt>
                  <c:pt idx="3">
                    <c:v>8.0000000000000004E-4</c:v>
                  </c:pt>
                  <c:pt idx="4">
                    <c:v>4.0000000000000002E-4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548.5</c:v>
                </c:pt>
                <c:pt idx="2">
                  <c:v>556.5</c:v>
                </c:pt>
                <c:pt idx="3">
                  <c:v>561.5</c:v>
                </c:pt>
                <c:pt idx="4">
                  <c:v>3870.5</c:v>
                </c:pt>
                <c:pt idx="5">
                  <c:v>3870.5</c:v>
                </c:pt>
              </c:numCache>
            </c:numRef>
          </c:xVal>
          <c:yVal>
            <c:numRef>
              <c:f>Active!$H$21:$H$981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00B-4119-910E-2325B617287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1">
                    <c:v>8.0000000000000004E-4</c:v>
                  </c:pt>
                  <c:pt idx="2">
                    <c:v>1E-3</c:v>
                  </c:pt>
                  <c:pt idx="3">
                    <c:v>8.0000000000000004E-4</c:v>
                  </c:pt>
                  <c:pt idx="4">
                    <c:v>4.0000000000000002E-4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1">
                    <c:v>8.0000000000000004E-4</c:v>
                  </c:pt>
                  <c:pt idx="2">
                    <c:v>1E-3</c:v>
                  </c:pt>
                  <c:pt idx="3">
                    <c:v>8.0000000000000004E-4</c:v>
                  </c:pt>
                  <c:pt idx="4">
                    <c:v>4.0000000000000002E-4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548.5</c:v>
                </c:pt>
                <c:pt idx="2">
                  <c:v>556.5</c:v>
                </c:pt>
                <c:pt idx="3">
                  <c:v>561.5</c:v>
                </c:pt>
                <c:pt idx="4">
                  <c:v>3870.5</c:v>
                </c:pt>
                <c:pt idx="5">
                  <c:v>3870.5</c:v>
                </c:pt>
              </c:numCache>
            </c:numRef>
          </c:xVal>
          <c:yVal>
            <c:numRef>
              <c:f>Active!$I$21:$I$981</c:f>
              <c:numCache>
                <c:formatCode>General</c:formatCode>
                <c:ptCount val="96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00B-4119-910E-2325B617287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1">
                    <c:v>8.0000000000000004E-4</c:v>
                  </c:pt>
                  <c:pt idx="2">
                    <c:v>1E-3</c:v>
                  </c:pt>
                  <c:pt idx="3">
                    <c:v>8.0000000000000004E-4</c:v>
                  </c:pt>
                  <c:pt idx="4">
                    <c:v>4.0000000000000002E-4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1">
                    <c:v>8.0000000000000004E-4</c:v>
                  </c:pt>
                  <c:pt idx="2">
                    <c:v>1E-3</c:v>
                  </c:pt>
                  <c:pt idx="3">
                    <c:v>8.0000000000000004E-4</c:v>
                  </c:pt>
                  <c:pt idx="4">
                    <c:v>4.0000000000000002E-4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548.5</c:v>
                </c:pt>
                <c:pt idx="2">
                  <c:v>556.5</c:v>
                </c:pt>
                <c:pt idx="3">
                  <c:v>561.5</c:v>
                </c:pt>
                <c:pt idx="4">
                  <c:v>3870.5</c:v>
                </c:pt>
                <c:pt idx="5">
                  <c:v>3870.5</c:v>
                </c:pt>
              </c:numCache>
            </c:numRef>
          </c:xVal>
          <c:yVal>
            <c:numRef>
              <c:f>Active!$J$21:$J$981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00B-4119-910E-2325B617287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1">
                    <c:v>8.0000000000000004E-4</c:v>
                  </c:pt>
                  <c:pt idx="2">
                    <c:v>1E-3</c:v>
                  </c:pt>
                  <c:pt idx="3">
                    <c:v>8.0000000000000004E-4</c:v>
                  </c:pt>
                  <c:pt idx="4">
                    <c:v>4.0000000000000002E-4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1">
                    <c:v>8.0000000000000004E-4</c:v>
                  </c:pt>
                  <c:pt idx="2">
                    <c:v>1E-3</c:v>
                  </c:pt>
                  <c:pt idx="3">
                    <c:v>8.0000000000000004E-4</c:v>
                  </c:pt>
                  <c:pt idx="4">
                    <c:v>4.0000000000000002E-4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548.5</c:v>
                </c:pt>
                <c:pt idx="2">
                  <c:v>556.5</c:v>
                </c:pt>
                <c:pt idx="3">
                  <c:v>561.5</c:v>
                </c:pt>
                <c:pt idx="4">
                  <c:v>3870.5</c:v>
                </c:pt>
                <c:pt idx="5">
                  <c:v>3870.5</c:v>
                </c:pt>
              </c:numCache>
            </c:numRef>
          </c:xVal>
          <c:yVal>
            <c:numRef>
              <c:f>Active!$K$21:$K$981</c:f>
              <c:numCache>
                <c:formatCode>General</c:formatCode>
                <c:ptCount val="961"/>
                <c:pt idx="1">
                  <c:v>3.3189500027219765E-3</c:v>
                </c:pt>
                <c:pt idx="2">
                  <c:v>-5.9545000112848356E-4</c:v>
                </c:pt>
                <c:pt idx="3">
                  <c:v>5.8049998187925667E-5</c:v>
                </c:pt>
                <c:pt idx="4">
                  <c:v>-1.7356499956804328E-3</c:v>
                </c:pt>
                <c:pt idx="5">
                  <c:v>-1.7356499956804328E-3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00B-4119-910E-2325B617287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1">
                    <c:v>8.0000000000000004E-4</c:v>
                  </c:pt>
                  <c:pt idx="2">
                    <c:v>1E-3</c:v>
                  </c:pt>
                  <c:pt idx="3">
                    <c:v>8.0000000000000004E-4</c:v>
                  </c:pt>
                  <c:pt idx="4">
                    <c:v>4.0000000000000002E-4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1">
                    <c:v>8.0000000000000004E-4</c:v>
                  </c:pt>
                  <c:pt idx="2">
                    <c:v>1E-3</c:v>
                  </c:pt>
                  <c:pt idx="3">
                    <c:v>8.0000000000000004E-4</c:v>
                  </c:pt>
                  <c:pt idx="4">
                    <c:v>4.0000000000000002E-4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548.5</c:v>
                </c:pt>
                <c:pt idx="2">
                  <c:v>556.5</c:v>
                </c:pt>
                <c:pt idx="3">
                  <c:v>561.5</c:v>
                </c:pt>
                <c:pt idx="4">
                  <c:v>3870.5</c:v>
                </c:pt>
                <c:pt idx="5">
                  <c:v>3870.5</c:v>
                </c:pt>
              </c:numCache>
            </c:numRef>
          </c:xVal>
          <c:yVal>
            <c:numRef>
              <c:f>Active!$L$21:$L$981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00B-4119-910E-2325B617287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1">
                    <c:v>8.0000000000000004E-4</c:v>
                  </c:pt>
                  <c:pt idx="2">
                    <c:v>1E-3</c:v>
                  </c:pt>
                  <c:pt idx="3">
                    <c:v>8.0000000000000004E-4</c:v>
                  </c:pt>
                  <c:pt idx="4">
                    <c:v>4.0000000000000002E-4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1">
                    <c:v>8.0000000000000004E-4</c:v>
                  </c:pt>
                  <c:pt idx="2">
                    <c:v>1E-3</c:v>
                  </c:pt>
                  <c:pt idx="3">
                    <c:v>8.0000000000000004E-4</c:v>
                  </c:pt>
                  <c:pt idx="4">
                    <c:v>4.0000000000000002E-4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548.5</c:v>
                </c:pt>
                <c:pt idx="2">
                  <c:v>556.5</c:v>
                </c:pt>
                <c:pt idx="3">
                  <c:v>561.5</c:v>
                </c:pt>
                <c:pt idx="4">
                  <c:v>3870.5</c:v>
                </c:pt>
                <c:pt idx="5">
                  <c:v>3870.5</c:v>
                </c:pt>
              </c:numCache>
            </c:numRef>
          </c:xVal>
          <c:yVal>
            <c:numRef>
              <c:f>Active!$M$21:$M$981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00B-4119-910E-2325B617287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1">
                    <c:v>8.0000000000000004E-4</c:v>
                  </c:pt>
                  <c:pt idx="2">
                    <c:v>1E-3</c:v>
                  </c:pt>
                  <c:pt idx="3">
                    <c:v>8.0000000000000004E-4</c:v>
                  </c:pt>
                  <c:pt idx="4">
                    <c:v>4.0000000000000002E-4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1">
                    <c:v>8.0000000000000004E-4</c:v>
                  </c:pt>
                  <c:pt idx="2">
                    <c:v>1E-3</c:v>
                  </c:pt>
                  <c:pt idx="3">
                    <c:v>8.0000000000000004E-4</c:v>
                  </c:pt>
                  <c:pt idx="4">
                    <c:v>4.0000000000000002E-4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548.5</c:v>
                </c:pt>
                <c:pt idx="2">
                  <c:v>556.5</c:v>
                </c:pt>
                <c:pt idx="3">
                  <c:v>561.5</c:v>
                </c:pt>
                <c:pt idx="4">
                  <c:v>3870.5</c:v>
                </c:pt>
                <c:pt idx="5">
                  <c:v>3870.5</c:v>
                </c:pt>
              </c:numCache>
            </c:numRef>
          </c:xVal>
          <c:yVal>
            <c:numRef>
              <c:f>Active!$N$21:$N$981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00B-4119-910E-2325B617287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548.5</c:v>
                </c:pt>
                <c:pt idx="2">
                  <c:v>556.5</c:v>
                </c:pt>
                <c:pt idx="3">
                  <c:v>561.5</c:v>
                </c:pt>
                <c:pt idx="4">
                  <c:v>3870.5</c:v>
                </c:pt>
                <c:pt idx="5">
                  <c:v>3870.5</c:v>
                </c:pt>
              </c:numCache>
            </c:numRef>
          </c:xVal>
          <c:yVal>
            <c:numRef>
              <c:f>Active!$O$21:$O$981</c:f>
              <c:numCache>
                <c:formatCode>General</c:formatCode>
                <c:ptCount val="961"/>
                <c:pt idx="0">
                  <c:v>9.3754802364118901E-4</c:v>
                </c:pt>
                <c:pt idx="1">
                  <c:v>5.693526033717785E-4</c:v>
                </c:pt>
                <c:pt idx="2">
                  <c:v>5.6398238757933493E-4</c:v>
                </c:pt>
                <c:pt idx="3">
                  <c:v>5.6062600270905775E-4</c:v>
                </c:pt>
                <c:pt idx="4">
                  <c:v>-1.6606295044404029E-3</c:v>
                </c:pt>
                <c:pt idx="5">
                  <c:v>-1.6606295044404029E-3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00B-4119-910E-2325B6172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9670128"/>
        <c:axId val="1"/>
      </c:scatterChart>
      <c:valAx>
        <c:axId val="7396701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3023437859741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999923255207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96701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909774436090225"/>
          <c:y val="0.92441865819404156"/>
          <c:w val="0.66766917293233086"/>
          <c:h val="5.813970622093289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247650</xdr:colOff>
      <xdr:row>0</xdr:row>
      <xdr:rowOff>0</xdr:rowOff>
    </xdr:from>
    <xdr:to>
      <xdr:col>19</xdr:col>
      <xdr:colOff>76200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7B0CD7CB-763C-CB1A-98B1-C311630643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22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0.85546875" customWidth="1"/>
    <col min="6" max="6" width="16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34</v>
      </c>
    </row>
    <row r="2" spans="1:6">
      <c r="A2" t="s">
        <v>22</v>
      </c>
      <c r="B2" s="32" t="s">
        <v>35</v>
      </c>
      <c r="C2" s="3"/>
      <c r="D2" s="3"/>
    </row>
    <row r="3" spans="1:6" ht="13.5" thickBot="1">
      <c r="C3" s="29" t="s">
        <v>31</v>
      </c>
    </row>
    <row r="4" spans="1:6" ht="14.25" thickTop="1" thickBot="1">
      <c r="A4" s="5" t="s">
        <v>33</v>
      </c>
      <c r="C4" s="8">
        <v>52500.192999999999</v>
      </c>
      <c r="D4" s="9">
        <v>1.1886893000000001</v>
      </c>
    </row>
    <row r="5" spans="1:6" ht="13.5" thickTop="1">
      <c r="A5" s="11" t="s">
        <v>24</v>
      </c>
      <c r="B5" s="12"/>
      <c r="C5" s="13">
        <v>-9.5</v>
      </c>
      <c r="D5" s="12" t="s">
        <v>25</v>
      </c>
    </row>
    <row r="6" spans="1:6">
      <c r="A6" s="5" t="s">
        <v>0</v>
      </c>
    </row>
    <row r="7" spans="1:6">
      <c r="A7" t="s">
        <v>1</v>
      </c>
      <c r="C7">
        <f>C4</f>
        <v>52500.192999999999</v>
      </c>
    </row>
    <row r="8" spans="1:6">
      <c r="A8" t="s">
        <v>2</v>
      </c>
      <c r="C8">
        <f>D4</f>
        <v>1.1886893000000001</v>
      </c>
      <c r="D8" s="28"/>
    </row>
    <row r="9" spans="1:6">
      <c r="A9" s="25" t="s">
        <v>29</v>
      </c>
      <c r="B9" s="26">
        <v>21</v>
      </c>
      <c r="C9" s="23" t="str">
        <f>"F"&amp;B9</f>
        <v>F21</v>
      </c>
      <c r="D9" s="24" t="str">
        <f>"G"&amp;B9</f>
        <v>G21</v>
      </c>
    </row>
    <row r="10" spans="1:6" ht="13.5" thickBot="1">
      <c r="A10" s="12"/>
      <c r="B10" s="12"/>
      <c r="C10" s="4" t="s">
        <v>18</v>
      </c>
      <c r="D10" s="4" t="s">
        <v>19</v>
      </c>
      <c r="E10" s="12"/>
    </row>
    <row r="11" spans="1:6">
      <c r="A11" s="12" t="s">
        <v>14</v>
      </c>
      <c r="B11" s="12"/>
      <c r="C11" s="22">
        <f ca="1">INTERCEPT(INDIRECT($D$9):G974,INDIRECT($C$9):F974)</f>
        <v>9.3754802364118901E-4</v>
      </c>
      <c r="D11" s="3"/>
      <c r="E11" s="12"/>
    </row>
    <row r="12" spans="1:6">
      <c r="A12" s="12" t="s">
        <v>15</v>
      </c>
      <c r="B12" s="12"/>
      <c r="C12" s="22">
        <f ca="1">SLOPE(INDIRECT($D$9):G974,INDIRECT($C$9):F974)</f>
        <v>-6.7127697405544301E-7</v>
      </c>
      <c r="D12" s="3"/>
      <c r="E12" s="12"/>
    </row>
    <row r="13" spans="1:6">
      <c r="A13" s="12" t="s">
        <v>17</v>
      </c>
      <c r="B13" s="12"/>
      <c r="C13" s="3" t="s">
        <v>12</v>
      </c>
      <c r="D13" s="3"/>
      <c r="E13" s="12"/>
    </row>
    <row r="14" spans="1:6">
      <c r="A14" s="12"/>
      <c r="B14" s="12"/>
      <c r="C14" s="12"/>
      <c r="D14" s="12"/>
      <c r="E14" s="12"/>
    </row>
    <row r="15" spans="1:6">
      <c r="A15" s="14" t="s">
        <v>16</v>
      </c>
      <c r="B15" s="12"/>
      <c r="C15" s="15">
        <f ca="1">(C7+C11)+(C8+C12)*INT(MAX(F21:F3515))</f>
        <v>57100.418930706132</v>
      </c>
      <c r="E15" s="16" t="s">
        <v>40</v>
      </c>
      <c r="F15" s="13">
        <v>1</v>
      </c>
    </row>
    <row r="16" spans="1:6">
      <c r="A16" s="17" t="s">
        <v>3</v>
      </c>
      <c r="B16" s="12"/>
      <c r="C16" s="18">
        <f ca="1">+C8+C12</f>
        <v>1.1886886287230261</v>
      </c>
      <c r="E16" s="16" t="s">
        <v>26</v>
      </c>
      <c r="F16" s="22">
        <f ca="1">NOW()+15018.5+$C$5/24</f>
        <v>60326.702065277772</v>
      </c>
    </row>
    <row r="17" spans="1:17" ht="13.5" thickBot="1">
      <c r="A17" s="16" t="s">
        <v>23</v>
      </c>
      <c r="B17" s="12"/>
      <c r="C17" s="12">
        <f>COUNT(C21:C2173)</f>
        <v>6</v>
      </c>
      <c r="E17" s="16" t="s">
        <v>41</v>
      </c>
      <c r="F17" s="22">
        <f ca="1">ROUND(2*(F16-$C$7)/$C$8,0)/2+F15</f>
        <v>6585</v>
      </c>
    </row>
    <row r="18" spans="1:17" ht="14.25" thickTop="1" thickBot="1">
      <c r="A18" s="17" t="s">
        <v>4</v>
      </c>
      <c r="B18" s="12"/>
      <c r="C18" s="20">
        <f ca="1">+C15</f>
        <v>57100.418930706132</v>
      </c>
      <c r="D18" s="21">
        <f ca="1">+C16</f>
        <v>1.1886886287230261</v>
      </c>
      <c r="E18" s="16" t="s">
        <v>27</v>
      </c>
      <c r="F18" s="24">
        <f ca="1">ROUND(2*(F16-$C$15)/$C$16,0)/2+F15</f>
        <v>2715</v>
      </c>
    </row>
    <row r="19" spans="1:17" ht="13.5" thickTop="1">
      <c r="E19" s="16" t="s">
        <v>28</v>
      </c>
      <c r="F19" s="19">
        <f ca="1">+$C$15+$C$16*F18-15018.5-$C$5/24</f>
        <v>45309.604391022483</v>
      </c>
    </row>
    <row r="20" spans="1:17" ht="13.5" thickBot="1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42</v>
      </c>
      <c r="I20" s="7" t="s">
        <v>43</v>
      </c>
      <c r="J20" s="7" t="s">
        <v>44</v>
      </c>
      <c r="K20" s="7" t="s">
        <v>45</v>
      </c>
      <c r="L20" s="7" t="s">
        <v>46</v>
      </c>
      <c r="M20" s="7" t="s">
        <v>47</v>
      </c>
      <c r="N20" s="7" t="s">
        <v>48</v>
      </c>
      <c r="O20" s="7" t="s">
        <v>21</v>
      </c>
      <c r="P20" s="6" t="s">
        <v>20</v>
      </c>
      <c r="Q20" s="4" t="s">
        <v>13</v>
      </c>
    </row>
    <row r="21" spans="1:17">
      <c r="A21" s="31" t="s">
        <v>32</v>
      </c>
      <c r="B21" s="30" t="s">
        <v>30</v>
      </c>
      <c r="C21" s="31">
        <v>52500.192999999999</v>
      </c>
      <c r="D21" s="27"/>
      <c r="E21">
        <f t="shared" ref="E21:E26" si="0">+(C21-C$7)/C$8</f>
        <v>0</v>
      </c>
      <c r="F21">
        <f t="shared" ref="F21:F26" si="1">ROUND(2*E21,0)/2</f>
        <v>0</v>
      </c>
      <c r="G21">
        <f t="shared" ref="G21:G26" si="2">+C21-(C$7+F21*C$8)</f>
        <v>0</v>
      </c>
      <c r="I21">
        <f>+G21</f>
        <v>0</v>
      </c>
      <c r="O21">
        <f t="shared" ref="O21:O26" ca="1" si="3">+C$11+C$12*$F21</f>
        <v>9.3754802364118901E-4</v>
      </c>
      <c r="Q21" s="2">
        <f t="shared" ref="Q21:Q26" si="4">+C21-15018.5</f>
        <v>37481.692999999999</v>
      </c>
    </row>
    <row r="22" spans="1:17">
      <c r="A22" s="31" t="s">
        <v>36</v>
      </c>
      <c r="B22" s="31"/>
      <c r="C22" s="36">
        <v>53152.1924</v>
      </c>
      <c r="D22" s="36">
        <v>8.0000000000000004E-4</v>
      </c>
      <c r="E22">
        <f t="shared" si="0"/>
        <v>548.50279210892245</v>
      </c>
      <c r="F22">
        <f t="shared" si="1"/>
        <v>548.5</v>
      </c>
      <c r="G22">
        <f t="shared" si="2"/>
        <v>3.3189500027219765E-3</v>
      </c>
      <c r="K22">
        <f>+G22</f>
        <v>3.3189500027219765E-3</v>
      </c>
      <c r="O22">
        <f t="shared" ca="1" si="3"/>
        <v>5.693526033717785E-4</v>
      </c>
      <c r="Q22" s="2">
        <f t="shared" si="4"/>
        <v>38133.6924</v>
      </c>
    </row>
    <row r="23" spans="1:17">
      <c r="A23" s="31" t="s">
        <v>36</v>
      </c>
      <c r="B23" s="31"/>
      <c r="C23" s="36">
        <v>53161.697999999997</v>
      </c>
      <c r="D23" s="36">
        <v>1E-3</v>
      </c>
      <c r="E23">
        <f t="shared" si="0"/>
        <v>556.49949907010796</v>
      </c>
      <c r="F23">
        <f t="shared" si="1"/>
        <v>556.5</v>
      </c>
      <c r="G23">
        <f t="shared" si="2"/>
        <v>-5.9545000112848356E-4</v>
      </c>
      <c r="K23">
        <f>+G23</f>
        <v>-5.9545000112848356E-4</v>
      </c>
      <c r="O23">
        <f t="shared" ca="1" si="3"/>
        <v>5.6398238757933493E-4</v>
      </c>
      <c r="Q23" s="2">
        <f t="shared" si="4"/>
        <v>38143.197999999997</v>
      </c>
    </row>
    <row r="24" spans="1:17">
      <c r="A24" s="31" t="s">
        <v>36</v>
      </c>
      <c r="B24" s="31"/>
      <c r="C24" s="36">
        <v>53167.642099999997</v>
      </c>
      <c r="D24" s="36">
        <v>8.0000000000000004E-4</v>
      </c>
      <c r="E24">
        <f t="shared" si="0"/>
        <v>561.50004883529948</v>
      </c>
      <c r="F24">
        <f t="shared" si="1"/>
        <v>561.5</v>
      </c>
      <c r="G24">
        <f t="shared" si="2"/>
        <v>5.8049998187925667E-5</v>
      </c>
      <c r="K24">
        <f>+G24</f>
        <v>5.8049998187925667E-5</v>
      </c>
      <c r="O24">
        <f t="shared" ca="1" si="3"/>
        <v>5.6062600270905775E-4</v>
      </c>
      <c r="Q24" s="2">
        <f t="shared" si="4"/>
        <v>38149.142099999997</v>
      </c>
    </row>
    <row r="25" spans="1:17" ht="15">
      <c r="A25" s="31" t="s">
        <v>37</v>
      </c>
      <c r="B25" s="33"/>
      <c r="C25" s="34">
        <v>57101.013200000001</v>
      </c>
      <c r="D25" s="35">
        <v>4.0000000000000002E-4</v>
      </c>
      <c r="E25">
        <f t="shared" si="0"/>
        <v>3870.4985398623521</v>
      </c>
      <c r="F25">
        <f t="shared" si="1"/>
        <v>3870.5</v>
      </c>
      <c r="G25">
        <f t="shared" si="2"/>
        <v>-1.7356499956804328E-3</v>
      </c>
      <c r="K25">
        <f>+G25</f>
        <v>-1.7356499956804328E-3</v>
      </c>
      <c r="O25">
        <f t="shared" ca="1" si="3"/>
        <v>-1.6606295044404029E-3</v>
      </c>
      <c r="Q25" s="2">
        <f t="shared" si="4"/>
        <v>42082.513200000001</v>
      </c>
    </row>
    <row r="26" spans="1:17">
      <c r="A26" s="37" t="s">
        <v>38</v>
      </c>
      <c r="B26" s="38" t="s">
        <v>39</v>
      </c>
      <c r="C26" s="31">
        <v>57101.013200000001</v>
      </c>
      <c r="D26" s="31">
        <v>4.0000000000000002E-4</v>
      </c>
      <c r="E26">
        <f t="shared" si="0"/>
        <v>3870.4985398623521</v>
      </c>
      <c r="F26">
        <f t="shared" si="1"/>
        <v>3870.5</v>
      </c>
      <c r="G26">
        <f t="shared" si="2"/>
        <v>-1.7356499956804328E-3</v>
      </c>
      <c r="K26">
        <f>+G26</f>
        <v>-1.7356499956804328E-3</v>
      </c>
      <c r="O26">
        <f t="shared" ca="1" si="3"/>
        <v>-1.6606295044404029E-3</v>
      </c>
      <c r="Q26" s="2">
        <f t="shared" si="4"/>
        <v>42082.513200000001</v>
      </c>
    </row>
    <row r="27" spans="1:17">
      <c r="C27" s="10"/>
      <c r="D27" s="10"/>
    </row>
    <row r="28" spans="1:17">
      <c r="C28" s="10"/>
      <c r="D28" s="10"/>
    </row>
    <row r="29" spans="1:17">
      <c r="C29" s="10"/>
      <c r="D29" s="10"/>
    </row>
    <row r="30" spans="1:17">
      <c r="C30" s="10"/>
      <c r="D30" s="10"/>
    </row>
    <row r="31" spans="1:17">
      <c r="C31" s="10"/>
      <c r="D31" s="10"/>
    </row>
    <row r="32" spans="1:17">
      <c r="C32" s="10"/>
      <c r="D32" s="10"/>
    </row>
    <row r="33" spans="3:4">
      <c r="C33" s="10"/>
      <c r="D33" s="10"/>
    </row>
    <row r="34" spans="3:4">
      <c r="C34" s="10"/>
      <c r="D34" s="10"/>
    </row>
    <row r="35" spans="3:4">
      <c r="C35" s="10"/>
      <c r="D35" s="10"/>
    </row>
    <row r="36" spans="3:4">
      <c r="C36" s="10"/>
      <c r="D36" s="10"/>
    </row>
    <row r="37" spans="3:4">
      <c r="C37" s="10"/>
      <c r="D37" s="10"/>
    </row>
    <row r="38" spans="3:4">
      <c r="C38" s="10"/>
      <c r="D38" s="10"/>
    </row>
    <row r="39" spans="3:4">
      <c r="C39" s="10"/>
      <c r="D39" s="10"/>
    </row>
    <row r="40" spans="3:4">
      <c r="C40" s="10"/>
      <c r="D40" s="10"/>
    </row>
    <row r="41" spans="3:4">
      <c r="C41" s="10"/>
      <c r="D41" s="10"/>
    </row>
    <row r="42" spans="3:4">
      <c r="C42" s="10"/>
      <c r="D42" s="10"/>
    </row>
    <row r="43" spans="3:4">
      <c r="C43" s="10"/>
      <c r="D43" s="10"/>
    </row>
    <row r="44" spans="3:4">
      <c r="C44" s="10"/>
      <c r="D44" s="10"/>
    </row>
    <row r="45" spans="3:4">
      <c r="C45" s="10"/>
      <c r="D45" s="10"/>
    </row>
    <row r="46" spans="3:4">
      <c r="C46" s="10"/>
      <c r="D46" s="10"/>
    </row>
    <row r="47" spans="3:4">
      <c r="C47" s="10"/>
      <c r="D47" s="10"/>
    </row>
    <row r="48" spans="3:4">
      <c r="C48" s="10"/>
      <c r="D48" s="10"/>
    </row>
    <row r="49" spans="3:4">
      <c r="C49" s="10"/>
      <c r="D49" s="10"/>
    </row>
    <row r="50" spans="3:4">
      <c r="C50" s="10"/>
      <c r="D50" s="10"/>
    </row>
    <row r="51" spans="3:4">
      <c r="C51" s="10"/>
      <c r="D51" s="10"/>
    </row>
    <row r="52" spans="3:4">
      <c r="C52" s="10"/>
      <c r="D52" s="10"/>
    </row>
    <row r="53" spans="3:4">
      <c r="C53" s="10"/>
      <c r="D53" s="10"/>
    </row>
    <row r="54" spans="3:4">
      <c r="C54" s="10"/>
      <c r="D54" s="10"/>
    </row>
    <row r="55" spans="3:4">
      <c r="C55" s="10"/>
      <c r="D55" s="10"/>
    </row>
    <row r="56" spans="3:4">
      <c r="C56" s="10"/>
      <c r="D56" s="10"/>
    </row>
    <row r="57" spans="3:4">
      <c r="C57" s="10"/>
      <c r="D57" s="10"/>
    </row>
    <row r="58" spans="3:4">
      <c r="C58" s="10"/>
      <c r="D58" s="10"/>
    </row>
    <row r="59" spans="3:4">
      <c r="C59" s="10"/>
      <c r="D59" s="10"/>
    </row>
    <row r="60" spans="3:4">
      <c r="C60" s="10"/>
      <c r="D60" s="10"/>
    </row>
    <row r="61" spans="3:4">
      <c r="C61" s="10"/>
      <c r="D61" s="10"/>
    </row>
    <row r="62" spans="3:4">
      <c r="C62" s="10"/>
      <c r="D62" s="10"/>
    </row>
    <row r="63" spans="3:4">
      <c r="C63" s="10"/>
      <c r="D63" s="10"/>
    </row>
    <row r="64" spans="3:4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2024-01-17T03:50:58Z</dcterms:modified>
</cp:coreProperties>
</file>