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6B5BA8F-0AC9-4C2E-BCB7-9D856171254D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C7" i="1" l="1"/>
  <c r="E22" i="1"/>
  <c r="F22" i="1"/>
  <c r="G22" i="1"/>
  <c r="C8" i="1"/>
  <c r="E23" i="1"/>
  <c r="F23" i="1"/>
  <c r="G23" i="1"/>
  <c r="E24" i="1"/>
  <c r="F24" i="1"/>
  <c r="G24" i="1"/>
  <c r="E25" i="1"/>
  <c r="F25" i="1"/>
  <c r="G25" i="1"/>
  <c r="E26" i="1"/>
  <c r="F26" i="1"/>
  <c r="G26" i="1"/>
  <c r="C14" i="1"/>
  <c r="C13" i="1"/>
  <c r="E21" i="1"/>
  <c r="F21" i="1"/>
  <c r="G21" i="1"/>
  <c r="D14" i="1"/>
  <c r="D13" i="1"/>
  <c r="Q22" i="1"/>
  <c r="Q23" i="1"/>
  <c r="Q24" i="1"/>
  <c r="Q25" i="1"/>
  <c r="Q26" i="1"/>
  <c r="D26" i="1"/>
  <c r="D25" i="1"/>
  <c r="F12" i="1"/>
  <c r="F13" i="1" s="1"/>
  <c r="C17" i="1"/>
  <c r="Q21" i="1"/>
  <c r="R23" i="1"/>
  <c r="I23" i="1"/>
  <c r="I26" i="1"/>
  <c r="S26" i="1"/>
  <c r="S25" i="1"/>
  <c r="I25" i="1"/>
  <c r="I24" i="1"/>
  <c r="S24" i="1"/>
  <c r="I21" i="1"/>
  <c r="R21" i="1"/>
  <c r="I22" i="1"/>
  <c r="R22" i="1"/>
  <c r="R19" i="1"/>
  <c r="E18" i="1"/>
  <c r="S19" i="1"/>
  <c r="E19" i="1"/>
  <c r="D11" i="1"/>
  <c r="C12" i="1"/>
  <c r="D12" i="1"/>
  <c r="C11" i="1"/>
  <c r="O21" i="1" l="1"/>
  <c r="C15" i="1"/>
  <c r="O25" i="1"/>
  <c r="O24" i="1"/>
  <c r="O26" i="1"/>
  <c r="O22" i="1"/>
  <c r="O23" i="1"/>
  <c r="D16" i="1"/>
  <c r="D19" i="1" s="1"/>
  <c r="C16" i="1"/>
  <c r="D18" i="1" s="1"/>
  <c r="D15" i="1"/>
  <c r="C19" i="1" s="1"/>
  <c r="P23" i="1"/>
  <c r="P25" i="1"/>
  <c r="P22" i="1"/>
  <c r="P26" i="1"/>
  <c r="P24" i="1"/>
  <c r="P21" i="1"/>
  <c r="F14" i="1" l="1"/>
  <c r="F15" i="1" s="1"/>
  <c r="C18" i="1"/>
</calcChain>
</file>

<file path=xl/sharedStrings.xml><?xml version="1.0" encoding="utf-8"?>
<sst xmlns="http://schemas.openxmlformats.org/spreadsheetml/2006/main" count="62" uniqueCount="55">
  <si>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</si>
  <si>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</si>
  <si>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</si>
  <si>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</si>
  <si>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</si>
  <si>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</si>
  <si>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</si>
  <si>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</si>
  <si>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</si>
  <si>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</si>
  <si>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</si>
  <si>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</si>
  <si>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</si>
  <si>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</si>
  <si>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</si>
  <si>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</si>
  <si>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</si>
  <si>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</si>
  <si>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</si>
  <si>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</si>
  <si>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</si>
  <si>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</si>
  <si>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</si>
  <si>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</si>
  <si>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</si>
  <si>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</si>
  <si>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</si>
  <si>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</si>
  <si>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</si>
  <si>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</si>
  <si>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</si>
  <si>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</si>
  <si>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</si>
  <si>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</si>
  <si>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</si>
  <si>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</si>
  <si>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</si>
  <si>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 xml:space="preserve">GL Car / GSC 8959-1244               </t>
  </si>
  <si>
    <t xml:space="preserve">EA/DM     </t>
  </si>
  <si>
    <t>Kreiner Eph.</t>
  </si>
  <si>
    <t>J.M. Kreiner, 2004, Acta Astronomica, vol. 54, pp 207-210.</t>
  </si>
  <si>
    <t>Kreiner</t>
  </si>
  <si>
    <t>I</t>
  </si>
  <si>
    <t>IBVS 5809</t>
  </si>
  <si>
    <t>OEJV 0074</t>
  </si>
  <si>
    <t>CCD+V</t>
  </si>
  <si>
    <t>CCD+R</t>
  </si>
  <si>
    <t>OEJV 0073</t>
  </si>
  <si>
    <t>II</t>
  </si>
  <si>
    <t>Apsidal motion</t>
  </si>
  <si>
    <r>
      <t xml:space="preserve">ref:  Hoffmeister, Richter &amp; Wenzel, 1985, </t>
    </r>
    <r>
      <rPr>
        <b/>
        <i/>
        <sz val="10"/>
        <color indexed="12"/>
        <rFont val="Arial"/>
        <family val="2"/>
      </rPr>
      <t>Variable Stars</t>
    </r>
    <r>
      <rPr>
        <b/>
        <sz val="10"/>
        <color indexed="12"/>
        <rFont val="Arial"/>
        <family val="2"/>
      </rPr>
      <t xml:space="preserve"> (Springer)</t>
    </r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</si>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</sst>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</font>
    <font>
      <b/>
      <sz val="10"/>
      <color indexed="20"/>
      <name val="Arial"/>
      <family val="2"/>
    </font>
    <font>
      <b/>
      <sz val="10"/>
      <color indexed="17"/>
      <name val="Arial"/>
      <family val="2"/>
    </font>
    <font>
      <b/>
      <i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/>
    <xf numFmtId="22" fontId="12" fillId="0" borderId="0" xfId="0" applyNumberFormat="1" applyFont="1">
      <alignment vertical="top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9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" xfId="0" applyFont="1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GL Car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90322580645160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5.0000000000000001E-3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F7-44DF-81B6-F92F3AE389E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0</c:v>
                </c:pt>
                <c:pt idx="1">
                  <c:v>9.620800000266172E-2</c:v>
                </c:pt>
                <c:pt idx="2">
                  <c:v>0.5154569999940577</c:v>
                </c:pt>
                <c:pt idx="3">
                  <c:v>-0.24080149999645073</c:v>
                </c:pt>
                <c:pt idx="4">
                  <c:v>-0.10951449981075712</c:v>
                </c:pt>
                <c:pt idx="5">
                  <c:v>-0.11213150006369688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F7-44DF-81B6-F92F3AE389E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F7-44DF-81B6-F92F3AE389E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F7-44DF-81B6-F92F3AE389E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F7-44DF-81B6-F92F3AE389E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F7-44DF-81B6-F92F3AE389E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F7-44DF-81B6-F92F3AE389E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-1.3738205665031866E-2</c:v>
                </c:pt>
                <c:pt idx="1">
                  <c:v>0.30139474912878278</c:v>
                </c:pt>
                <c:pt idx="2">
                  <c:v>0.32400845653296856</c:v>
                </c:pt>
                <c:pt idx="3">
                  <c:v>0.33385636137027525</c:v>
                </c:pt>
                <c:pt idx="4">
                  <c:v>0.51841339276572684</c:v>
                </c:pt>
                <c:pt idx="5">
                  <c:v>0.52351971379247852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F7-44DF-81B6-F92F3AE389E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-0.4819442196242314</c:v>
                </c:pt>
                <c:pt idx="1">
                  <c:v>-0.26324543522846666</c:v>
                </c:pt>
                <c:pt idx="2">
                  <c:v>-0.24755177245932614</c:v>
                </c:pt>
                <c:pt idx="3">
                  <c:v>-0.24071743544695848</c:v>
                </c:pt>
                <c:pt idx="4">
                  <c:v>-0.11263689736332777</c:v>
                </c:pt>
                <c:pt idx="5">
                  <c:v>-0.10909316706061861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F7-44DF-81B6-F92F3AE38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48056"/>
        <c:axId val="1"/>
      </c:scatterChart>
      <c:valAx>
        <c:axId val="52394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94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5483870967742"/>
          <c:y val="0.92097264437689974"/>
          <c:w val="0.803225806451612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GL Car - Prim. O-C Diagr.</a:t>
            </a:r>
          </a:p>
        </c:rich>
      </c:tx>
      <c:layout>
        <c:manualLayout>
          <c:xMode val="edge"/>
          <c:yMode val="edge"/>
          <c:x val="0.3078470824949698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94164989939638"/>
          <c:y val="0.14634168126798494"/>
          <c:w val="0.79275653923541245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9.620800000266172E-2</c:v>
                </c:pt>
                <c:pt idx="2">
                  <c:v>0.5154569999940577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E9-4C98-862F-FD809FA6658F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-1.3738205665031866E-2</c:v>
                </c:pt>
                <c:pt idx="1">
                  <c:v>0.30139474912878278</c:v>
                </c:pt>
                <c:pt idx="2">
                  <c:v>0.32400845653296856</c:v>
                </c:pt>
                <c:pt idx="3">
                  <c:v>0.33385636137027525</c:v>
                </c:pt>
                <c:pt idx="4">
                  <c:v>0.51841339276572684</c:v>
                </c:pt>
                <c:pt idx="5">
                  <c:v>0.52351971379247852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E9-4C98-862F-FD809FA66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67016"/>
        <c:axId val="1"/>
      </c:scatterChart>
      <c:valAx>
        <c:axId val="739967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509054325955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3802816901408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96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046277665995978"/>
          <c:y val="0.92073298764483702"/>
          <c:w val="0.2937625754527162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GL Car - Sec. O-C Diagr.</a:t>
            </a:r>
          </a:p>
        </c:rich>
      </c:tx>
      <c:layout>
        <c:manualLayout>
          <c:xMode val="edge"/>
          <c:yMode val="edge"/>
          <c:x val="0.310204295891584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8979670539371949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3">
                  <c:v>-0.24080149999645073</c:v>
                </c:pt>
                <c:pt idx="4">
                  <c:v>-0.10951449981075712</c:v>
                </c:pt>
                <c:pt idx="5">
                  <c:v>-0.11213150006369688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FE-495A-B413-9FB8F4D5D30A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432</c:v>
                </c:pt>
                <c:pt idx="2">
                  <c:v>463</c:v>
                </c:pt>
                <c:pt idx="3">
                  <c:v>476.5</c:v>
                </c:pt>
                <c:pt idx="4">
                  <c:v>729.5</c:v>
                </c:pt>
                <c:pt idx="5">
                  <c:v>736.5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-0.4819442196242314</c:v>
                </c:pt>
                <c:pt idx="1">
                  <c:v>-0.26324543522846666</c:v>
                </c:pt>
                <c:pt idx="2">
                  <c:v>-0.24755177245932614</c:v>
                </c:pt>
                <c:pt idx="3">
                  <c:v>-0.24071743544695848</c:v>
                </c:pt>
                <c:pt idx="4">
                  <c:v>-0.11263689736332777</c:v>
                </c:pt>
                <c:pt idx="5">
                  <c:v>-0.10909316706061861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FE-495A-B413-9FB8F4D5D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493776"/>
        <c:axId val="1"/>
      </c:scatterChart>
      <c:valAx>
        <c:axId val="68749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902244362311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493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75553055868017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0</xdr:row>
      <xdr:rowOff>0</xdr:rowOff>
    </xdr:from>
    <xdr:to>
      <xdr:col>18</xdr:col>
      <xdr:colOff>476249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9FEA9E8-4153-7B70-72A7-06BCD78A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0</xdr:rowOff>
    </xdr:from>
    <xdr:to>
      <xdr:col>14</xdr:col>
      <xdr:colOff>447675</xdr:colOff>
      <xdr:row>19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CD04F2-E976-9A61-8B7A-AA99F8F1D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20</xdr:row>
      <xdr:rowOff>76200</xdr:rowOff>
    </xdr:from>
    <xdr:to>
      <xdr:col>14</xdr:col>
      <xdr:colOff>457200</xdr:colOff>
      <xdr:row>39</xdr:row>
      <xdr:rowOff>133350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EC873E2-DF74-F27A-02E6-7F586C54BE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G10" sqref="G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7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  <c r="E1" s="37" t="s">
        <v>49</v>
      </c>
    </row>
    <row r="2" spans="1:6">
      <c r="A2" t="s">
        <v>15</v>
      </c>
      <c r="B2" s="36" t="s">
        <v>38</v>
      </c>
      <c r="C2" s="13"/>
      <c r="D2" s="48" t="s">
        <v>50</v>
      </c>
    </row>
    <row r="3" spans="1:6" ht="13.5" thickBot="1"/>
    <row r="4" spans="1:6" ht="14.25" thickTop="1" thickBot="1">
      <c r="A4" s="6" t="s">
        <v>39</v>
      </c>
      <c r="C4" s="38">
        <v>52500.4</v>
      </c>
      <c r="D4" s="39">
        <v>2.422231</v>
      </c>
      <c r="E4" s="40" t="s">
        <v>40</v>
      </c>
    </row>
    <row r="5" spans="1:6" ht="13.5" thickTop="1">
      <c r="A5" s="29" t="s">
        <v>29</v>
      </c>
      <c r="B5" s="23"/>
      <c r="C5" s="30">
        <v>-9.5</v>
      </c>
      <c r="D5" s="23" t="s">
        <v>30</v>
      </c>
    </row>
    <row r="6" spans="1:6">
      <c r="A6" s="6" t="s">
        <v>0</v>
      </c>
    </row>
    <row r="7" spans="1:6">
      <c r="A7" t="s">
        <v>1</v>
      </c>
      <c r="C7">
        <f>C4</f>
        <v>52500.4</v>
      </c>
    </row>
    <row r="8" spans="1:6">
      <c r="A8" t="s">
        <v>2</v>
      </c>
      <c r="C8">
        <f>D4</f>
        <v>2.422231</v>
      </c>
    </row>
    <row r="9" spans="1:6">
      <c r="A9" s="21" t="s">
        <v>26</v>
      </c>
      <c r="B9" s="21"/>
      <c r="C9" s="22">
        <v>21</v>
      </c>
      <c r="D9" s="22">
        <v>21</v>
      </c>
    </row>
    <row r="10" spans="1:6" ht="13.5" thickBot="1">
      <c r="A10" s="23"/>
      <c r="B10" s="23"/>
      <c r="C10" s="5" t="s">
        <v>17</v>
      </c>
      <c r="D10" s="5" t="s">
        <v>18</v>
      </c>
    </row>
    <row r="11" spans="1:6">
      <c r="A11" s="23" t="s">
        <v>12</v>
      </c>
      <c r="B11" s="23"/>
      <c r="C11" s="24">
        <f ca="1">INTERCEPT(INDIRECT(C14):R$935,INDIRECT(C13):$F$935)</f>
        <v>-1.3738205665031866E-2</v>
      </c>
      <c r="D11" s="24">
        <f ca="1">INTERCEPT(INDIRECT(D14):S$935,INDIRECT(D13):$F$935)</f>
        <v>-0.4819442196242314</v>
      </c>
      <c r="E11" s="21" t="s">
        <v>32</v>
      </c>
      <c r="F11">
        <v>1</v>
      </c>
    </row>
    <row r="12" spans="1:6">
      <c r="A12" s="23" t="s">
        <v>13</v>
      </c>
      <c r="B12" s="23"/>
      <c r="C12" s="24">
        <f ca="1">SLOPE(INDIRECT(C14):R$935,INDIRECT(C13):$F$935)</f>
        <v>7.2947443239308946E-4</v>
      </c>
      <c r="D12" s="24">
        <f ca="1">SLOPE(INDIRECT(D14):S$935,INDIRECT(D13):$F$935)</f>
        <v>5.0624718610130725E-4</v>
      </c>
      <c r="E12" s="21" t="s">
        <v>33</v>
      </c>
      <c r="F12" s="31">
        <f ca="1">NOW()+15018.5+$C$5/24</f>
        <v>60326.70312233796</v>
      </c>
    </row>
    <row r="13" spans="1:6">
      <c r="A13" s="21" t="s">
        <v>27</v>
      </c>
      <c r="B13" s="21"/>
      <c r="C13" s="22" t="str">
        <f>"F"&amp;C9</f>
        <v>F21</v>
      </c>
      <c r="D13" s="22" t="str">
        <f>"F"&amp;D9</f>
        <v>F21</v>
      </c>
      <c r="E13" s="21" t="s">
        <v>34</v>
      </c>
      <c r="F13" s="31">
        <f ca="1">ROUND(2*(F12-$C$7)/$C$8,0)/2+F11</f>
        <v>3232</v>
      </c>
    </row>
    <row r="14" spans="1:6">
      <c r="A14" s="21" t="s">
        <v>28</v>
      </c>
      <c r="B14" s="21"/>
      <c r="C14" s="22" t="str">
        <f>"R"&amp;C9</f>
        <v>R21</v>
      </c>
      <c r="D14" s="22" t="str">
        <f>"S"&amp;D9</f>
        <v>S21</v>
      </c>
      <c r="E14" s="21" t="s">
        <v>35</v>
      </c>
      <c r="F14" s="32">
        <f ca="1">ROUND(2*(F12-$C$15)/$C$16,0)/2+F11</f>
        <v>2495</v>
      </c>
    </row>
    <row r="15" spans="1:6">
      <c r="A15" s="25" t="s">
        <v>14</v>
      </c>
      <c r="B15" s="23"/>
      <c r="C15" s="26">
        <f ca="1">($C7+C11)+($C8+C12)*INT(MAX($F21:$F3533))</f>
        <v>54283.685170976576</v>
      </c>
      <c r="D15" s="26">
        <f ca="1">($C7+D11)+($C8+D12)*INT(MAX($F21:$F3533))</f>
        <v>54283.052669709345</v>
      </c>
      <c r="E15" s="21" t="s">
        <v>36</v>
      </c>
      <c r="F15" s="33">
        <f ca="1">+$C$15+$C$16*F14-15018.5-$C$5/24</f>
        <v>45310.867388018734</v>
      </c>
    </row>
    <row r="16" spans="1:6">
      <c r="A16" s="27" t="s">
        <v>3</v>
      </c>
      <c r="B16" s="23"/>
      <c r="C16" s="28">
        <f ca="1">+$C8+C12</f>
        <v>2.4229604744323932</v>
      </c>
      <c r="D16" s="24">
        <f ca="1">+$C8+D12</f>
        <v>2.4227372471861015</v>
      </c>
      <c r="E16" s="34"/>
      <c r="F16" s="34" t="s">
        <v>31</v>
      </c>
    </row>
    <row r="17" spans="1:19" ht="13.5" thickBot="1">
      <c r="A17" s="20" t="s">
        <v>25</v>
      </c>
      <c r="C17">
        <f>COUNT(C21:C1247)</f>
        <v>6</v>
      </c>
    </row>
    <row r="18" spans="1:19" ht="14.25" thickTop="1" thickBot="1">
      <c r="A18" s="6" t="s">
        <v>20</v>
      </c>
      <c r="C18" s="3">
        <f ca="1">+C15</f>
        <v>54283.685170976576</v>
      </c>
      <c r="D18" s="4">
        <f ca="1">+C16</f>
        <v>2.4229604744323932</v>
      </c>
      <c r="E18" s="35">
        <f>R19</f>
        <v>3</v>
      </c>
    </row>
    <row r="19" spans="1:19" ht="14.25" thickTop="1" thickBot="1">
      <c r="A19" s="6" t="s">
        <v>21</v>
      </c>
      <c r="C19" s="3">
        <f ca="1">+D15</f>
        <v>54283.052669709345</v>
      </c>
      <c r="D19" s="4">
        <f ca="1">+D16</f>
        <v>2.4227372471861015</v>
      </c>
      <c r="E19" s="35">
        <f>S19</f>
        <v>3</v>
      </c>
      <c r="R19">
        <f>COUNT(R21:R322)</f>
        <v>3</v>
      </c>
      <c r="S19">
        <f>COUNT(S21:S322)</f>
        <v>3</v>
      </c>
    </row>
    <row r="20" spans="1:19" ht="14.25" thickTop="1" thickBot="1">
      <c r="A20" s="5" t="s">
        <v>4</v>
      </c>
      <c r="B20" s="5" t="s">
        <v>5</v>
      </c>
      <c r="C20" s="5" t="s">
        <v>6</v>
      </c>
      <c r="D20" s="5" t="s">
        <v>10</v>
      </c>
      <c r="E20" s="5" t="s">
        <v>7</v>
      </c>
      <c r="F20" s="5" t="s">
        <v>8</v>
      </c>
      <c r="G20" s="5" t="s">
        <v>9</v>
      </c>
      <c r="H20" s="8" t="s">
        <v>51</v>
      </c>
      <c r="I20" s="8" t="s">
        <v>52</v>
      </c>
      <c r="J20" s="8" t="s">
        <v>53</v>
      </c>
      <c r="K20" s="8" t="s">
        <v>54</v>
      </c>
      <c r="L20" s="8" t="s">
        <v>24</v>
      </c>
      <c r="M20" s="8" t="s">
        <v>16</v>
      </c>
      <c r="N20" s="8" t="s">
        <v>19</v>
      </c>
      <c r="O20" s="8" t="s">
        <v>22</v>
      </c>
      <c r="P20" s="7" t="s">
        <v>23</v>
      </c>
      <c r="Q20" s="5" t="s">
        <v>11</v>
      </c>
      <c r="R20" s="9" t="s">
        <v>17</v>
      </c>
      <c r="S20" s="9" t="s">
        <v>18</v>
      </c>
    </row>
    <row r="21" spans="1:19">
      <c r="A21" s="41" t="s">
        <v>41</v>
      </c>
      <c r="B21" s="42" t="s">
        <v>42</v>
      </c>
      <c r="C21" s="41">
        <v>52500.4</v>
      </c>
      <c r="D21" s="43"/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 t="shared" ref="I21:I26" si="3">+G21</f>
        <v>0</v>
      </c>
      <c r="O21">
        <f t="shared" ref="O21:P26" ca="1" si="4">+C$11+C$12*$F21</f>
        <v>-1.3738205665031866E-2</v>
      </c>
      <c r="P21">
        <f t="shared" ca="1" si="4"/>
        <v>-0.4819442196242314</v>
      </c>
      <c r="Q21" s="2">
        <f t="shared" ref="Q21:Q26" si="5">+C21-15018.5</f>
        <v>37481.9</v>
      </c>
      <c r="R21">
        <f>G21</f>
        <v>0</v>
      </c>
    </row>
    <row r="22" spans="1:19">
      <c r="A22" s="41" t="s">
        <v>43</v>
      </c>
      <c r="B22" s="41"/>
      <c r="C22" s="44">
        <v>53546.9</v>
      </c>
      <c r="D22" s="44">
        <v>2E-3</v>
      </c>
      <c r="E22">
        <f t="shared" si="0"/>
        <v>432.03971875514765</v>
      </c>
      <c r="F22">
        <f t="shared" si="1"/>
        <v>432</v>
      </c>
      <c r="G22">
        <f t="shared" si="2"/>
        <v>9.620800000266172E-2</v>
      </c>
      <c r="I22">
        <f t="shared" si="3"/>
        <v>9.620800000266172E-2</v>
      </c>
      <c r="O22">
        <f t="shared" ca="1" si="4"/>
        <v>0.30139474912878278</v>
      </c>
      <c r="P22">
        <f t="shared" ca="1" si="4"/>
        <v>-0.26324543522846666</v>
      </c>
      <c r="Q22" s="2">
        <f t="shared" si="5"/>
        <v>38528.400000000001</v>
      </c>
      <c r="R22">
        <f>G22</f>
        <v>9.620800000266172E-2</v>
      </c>
    </row>
    <row r="23" spans="1:19">
      <c r="A23" s="45" t="s">
        <v>44</v>
      </c>
      <c r="B23" s="46" t="s">
        <v>42</v>
      </c>
      <c r="C23" s="47">
        <v>53622.408409999996</v>
      </c>
      <c r="D23" s="47" t="s">
        <v>45</v>
      </c>
      <c r="E23">
        <f t="shared" si="0"/>
        <v>463.21280257745644</v>
      </c>
      <c r="F23">
        <f t="shared" si="1"/>
        <v>463</v>
      </c>
      <c r="G23">
        <f t="shared" si="2"/>
        <v>0.5154569999940577</v>
      </c>
      <c r="I23">
        <f t="shared" si="3"/>
        <v>0.5154569999940577</v>
      </c>
      <c r="O23">
        <f t="shared" ca="1" si="4"/>
        <v>0.32400845653296856</v>
      </c>
      <c r="P23">
        <f t="shared" ca="1" si="4"/>
        <v>-0.24755177245932614</v>
      </c>
      <c r="Q23" s="2">
        <f t="shared" si="5"/>
        <v>38603.908409999996</v>
      </c>
      <c r="R23">
        <f>G23</f>
        <v>0.5154569999940577</v>
      </c>
    </row>
    <row r="24" spans="1:19">
      <c r="A24" s="45" t="s">
        <v>44</v>
      </c>
      <c r="B24" s="46" t="s">
        <v>42</v>
      </c>
      <c r="C24" s="47">
        <v>53654.352270000003</v>
      </c>
      <c r="D24" s="47" t="s">
        <v>46</v>
      </c>
      <c r="E24">
        <f t="shared" si="0"/>
        <v>476.40058689695638</v>
      </c>
      <c r="F24">
        <f t="shared" si="1"/>
        <v>476.5</v>
      </c>
      <c r="G24">
        <f t="shared" si="2"/>
        <v>-0.24080149999645073</v>
      </c>
      <c r="I24">
        <f t="shared" si="3"/>
        <v>-0.24080149999645073</v>
      </c>
      <c r="O24">
        <f t="shared" ca="1" si="4"/>
        <v>0.33385636137027525</v>
      </c>
      <c r="P24">
        <f t="shared" ca="1" si="4"/>
        <v>-0.24071743544695848</v>
      </c>
      <c r="Q24" s="2">
        <f t="shared" si="5"/>
        <v>38635.852270000003</v>
      </c>
      <c r="S24">
        <f>G24</f>
        <v>-0.24080149999645073</v>
      </c>
    </row>
    <row r="25" spans="1:19">
      <c r="A25" s="12" t="s">
        <v>47</v>
      </c>
      <c r="B25" s="42" t="s">
        <v>48</v>
      </c>
      <c r="C25" s="41">
        <v>54267.308000000194</v>
      </c>
      <c r="D25" s="41">
        <f>0.004</f>
        <v>4.0000000000000001E-3</v>
      </c>
      <c r="E25">
        <f t="shared" si="0"/>
        <v>729.45478775566505</v>
      </c>
      <c r="F25">
        <f t="shared" si="1"/>
        <v>729.5</v>
      </c>
      <c r="G25">
        <f t="shared" si="2"/>
        <v>-0.10951449981075712</v>
      </c>
      <c r="I25">
        <f t="shared" si="3"/>
        <v>-0.10951449981075712</v>
      </c>
      <c r="O25">
        <f t="shared" ca="1" si="4"/>
        <v>0.51841339276572684</v>
      </c>
      <c r="P25">
        <f t="shared" ca="1" si="4"/>
        <v>-0.11263689736332777</v>
      </c>
      <c r="Q25" s="2">
        <f t="shared" si="5"/>
        <v>39248.808000000194</v>
      </c>
      <c r="S25">
        <f>G25</f>
        <v>-0.10951449981075712</v>
      </c>
    </row>
    <row r="26" spans="1:19">
      <c r="A26" s="12" t="s">
        <v>47</v>
      </c>
      <c r="B26" s="42" t="s">
        <v>48</v>
      </c>
      <c r="C26" s="41">
        <v>54284.26099999994</v>
      </c>
      <c r="D26" s="41">
        <f>0.005</f>
        <v>5.0000000000000001E-3</v>
      </c>
      <c r="E26">
        <f t="shared" si="0"/>
        <v>736.45370734663163</v>
      </c>
      <c r="F26">
        <f t="shared" si="1"/>
        <v>736.5</v>
      </c>
      <c r="G26">
        <f t="shared" si="2"/>
        <v>-0.11213150006369688</v>
      </c>
      <c r="I26">
        <f t="shared" si="3"/>
        <v>-0.11213150006369688</v>
      </c>
      <c r="O26">
        <f t="shared" ca="1" si="4"/>
        <v>0.52351971379247852</v>
      </c>
      <c r="P26">
        <f t="shared" ca="1" si="4"/>
        <v>-0.10909316706061861</v>
      </c>
      <c r="Q26" s="2">
        <f t="shared" si="5"/>
        <v>39265.76099999994</v>
      </c>
      <c r="S26">
        <f>G26</f>
        <v>-0.11213150006369688</v>
      </c>
    </row>
    <row r="27" spans="1:19">
      <c r="A27" s="10"/>
      <c r="B27" s="10"/>
      <c r="C27" s="11"/>
      <c r="D27" s="11"/>
      <c r="Q27" s="2"/>
    </row>
    <row r="28" spans="1:19">
      <c r="A28" s="10"/>
      <c r="B28" s="10"/>
      <c r="C28" s="11"/>
      <c r="D28" s="11"/>
      <c r="Q28" s="2"/>
    </row>
    <row r="29" spans="1:19">
      <c r="A29" s="15"/>
      <c r="B29" s="16"/>
      <c r="C29" s="17"/>
      <c r="D29" s="17"/>
      <c r="Q29" s="2"/>
    </row>
    <row r="30" spans="1:19">
      <c r="A30" s="12"/>
      <c r="B30" s="13"/>
      <c r="C30" s="11"/>
      <c r="D30" s="14"/>
      <c r="Q30" s="2"/>
    </row>
    <row r="31" spans="1:19">
      <c r="A31" s="15"/>
      <c r="B31" s="18"/>
      <c r="C31" s="11"/>
      <c r="D31" s="11"/>
      <c r="Q31" s="2"/>
    </row>
    <row r="32" spans="1:19">
      <c r="A32" s="15"/>
      <c r="B32" s="18"/>
      <c r="C32" s="11"/>
      <c r="D32" s="11"/>
      <c r="Q32" s="2"/>
    </row>
    <row r="33" spans="1:17">
      <c r="A33" s="19"/>
      <c r="B33" s="13"/>
      <c r="C33" s="11"/>
      <c r="D33" s="14"/>
      <c r="Q33" s="2"/>
    </row>
    <row r="34" spans="1:17">
      <c r="A34" s="19"/>
      <c r="B34" s="13"/>
      <c r="C34" s="11"/>
      <c r="D34" s="14"/>
      <c r="Q34" s="2"/>
    </row>
    <row r="35" spans="1:17">
      <c r="A35" s="19"/>
      <c r="B35" s="13"/>
      <c r="C35" s="11"/>
      <c r="D35" s="14"/>
      <c r="Q35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2024-01-17T03:52:29Z</dcterms:modified>
</cp:coreProperties>
</file>