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99CC217-5924-4893-AE26-95DF68D2954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E9" i="1"/>
  <c r="D9" i="1"/>
  <c r="Q23" i="1"/>
  <c r="Q21" i="1"/>
  <c r="C8" i="1"/>
  <c r="C7" i="1"/>
  <c r="E23" i="1"/>
  <c r="F23" i="1"/>
  <c r="D8" i="1"/>
  <c r="H20" i="1"/>
  <c r="F16" i="1"/>
  <c r="C17" i="1"/>
  <c r="Q22" i="1"/>
  <c r="E21" i="1"/>
  <c r="F21" i="1"/>
  <c r="G21" i="1"/>
  <c r="H21" i="1"/>
  <c r="G23" i="1"/>
  <c r="J23" i="1"/>
  <c r="G22" i="1"/>
  <c r="I22" i="1"/>
  <c r="C12" i="1"/>
  <c r="C11" i="1"/>
  <c r="O22" i="1" l="1"/>
  <c r="O23" i="1"/>
  <c r="O21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<sst xmlns="http://schemas.openxmlformats.org/spreadsheetml/2006/main" count="52" uniqueCount="47">
  <si>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</si>
  <si>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</si>
  <si>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</si>
  <si>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</si>
  <si>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</si>
  <si>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</si>
  <si>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</si>
  <si>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</si>
  <si>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</si>
  <si>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</si>
  <si>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</si>
  <si>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</si>
  <si>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</si>
  <si>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</si>
  <si>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</si>
  <si>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</si>
  <si>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</si>
  <si>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</si>
  <si>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</si>
  <si>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</si>
  <si>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</si>
  <si>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</si>
  <si>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</si>
  <si>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</si>
  <si>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</si>
  <si>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</si>
  <si>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</si>
  <si>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</si>
  <si>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</si>
  <si>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</si>
  <si>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</si>
  <si>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</si>
  <si>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</si>
  <si>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</si>
  <si>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</si>
  <si>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</si>
  <si>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</si>
  <si>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IR Car</t>
  </si>
  <si>
    <t>G8628-0394</t>
  </si>
  <si>
    <t>EW/KW</t>
  </si>
  <si>
    <t>IR Car / GSC 8628-0394</t>
  </si>
  <si>
    <t>Kreiner</t>
  </si>
  <si>
    <t>Pavlov 2015, pc</t>
  </si>
  <si>
    <t>I</t>
  </si>
  <si>
    <t>GCVS 4</t>
  </si>
  <si>
    <t>Pavlov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</si>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</sst>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19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IR Cas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-81257</c:v>
                </c:pt>
                <c:pt idx="1">
                  <c:v>0</c:v>
                </c:pt>
                <c:pt idx="2">
                  <c:v>13448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2.1965999985695817E-3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FB-4C02-A135-086227BE1B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-81257</c:v>
                </c:pt>
                <c:pt idx="1">
                  <c:v>0</c:v>
                </c:pt>
                <c:pt idx="2">
                  <c:v>13448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FB-4C02-A135-086227BE1B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Pavlov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-81257</c:v>
                </c:pt>
                <c:pt idx="1">
                  <c:v>0</c:v>
                </c:pt>
                <c:pt idx="2">
                  <c:v>13448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6.5175999989151023E-3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FB-4C02-A135-086227BE1B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-81257</c:v>
                </c:pt>
                <c:pt idx="1">
                  <c:v>0</c:v>
                </c:pt>
                <c:pt idx="2">
                  <c:v>13448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FB-4C02-A135-086227BE1B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-81257</c:v>
                </c:pt>
                <c:pt idx="1">
                  <c:v>0</c:v>
                </c:pt>
                <c:pt idx="2">
                  <c:v>13448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FB-4C02-A135-086227BE1B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-81257</c:v>
                </c:pt>
                <c:pt idx="1">
                  <c:v>0</c:v>
                </c:pt>
                <c:pt idx="2">
                  <c:v>13448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FB-4C02-A135-086227BE1B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-81257</c:v>
                </c:pt>
                <c:pt idx="1">
                  <c:v>0</c:v>
                </c:pt>
                <c:pt idx="2">
                  <c:v>13448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FB-4C02-A135-086227BE1B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-81257</c:v>
                </c:pt>
                <c:pt idx="1">
                  <c:v>0</c:v>
                </c:pt>
                <c:pt idx="2">
                  <c:v>13448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-3.9381366977382849E-2</c:v>
                </c:pt>
                <c:pt idx="1">
                  <c:v>-4.3368086899420177E-19</c:v>
                </c:pt>
                <c:pt idx="2">
                  <c:v>6.5175999989151023E-3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FB-4C02-A135-086227BE1BA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-81257</c:v>
                </c:pt>
                <c:pt idx="1">
                  <c:v>0</c:v>
                </c:pt>
                <c:pt idx="2">
                  <c:v>13448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FB-4C02-A135-086227BE1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727936"/>
        <c:axId val="1"/>
      </c:scatterChart>
      <c:valAx>
        <c:axId val="621727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727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90977443609023"/>
          <c:y val="0.92397937099967764"/>
          <c:w val="0.8045112781954887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BEF23E-05C5-CAAC-6C36-CF213458E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40</v>
      </c>
      <c r="F1" s="31" t="s">
        <v>37</v>
      </c>
      <c r="G1" s="32">
        <v>0</v>
      </c>
      <c r="H1" s="33"/>
      <c r="I1" s="34" t="s">
        <v>38</v>
      </c>
      <c r="J1" s="35" t="s">
        <v>37</v>
      </c>
      <c r="K1" s="36">
        <v>11.09065</v>
      </c>
      <c r="L1" s="37">
        <v>-59.402900000000002</v>
      </c>
      <c r="M1" s="38">
        <v>52500.165000000001</v>
      </c>
      <c r="N1" s="38">
        <v>0.34606379999999998</v>
      </c>
      <c r="O1" s="34" t="s">
        <v>39</v>
      </c>
    </row>
    <row r="2" spans="1:15" x14ac:dyDescent="0.2">
      <c r="A2" t="s">
        <v>23</v>
      </c>
      <c r="B2" t="s">
        <v>39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24380.061000000002</v>
      </c>
      <c r="D4" s="28">
        <v>0.34606239999999999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4">
        <f>M1</f>
        <v>52500.165000000001</v>
      </c>
      <c r="D7" s="34" t="s">
        <v>41</v>
      </c>
    </row>
    <row r="8" spans="1:15" x14ac:dyDescent="0.2">
      <c r="A8" t="s">
        <v>3</v>
      </c>
      <c r="C8" s="44">
        <f>N1</f>
        <v>0.34606379999999998</v>
      </c>
      <c r="D8" s="29" t="str">
        <f>D7</f>
        <v>Kreiner</v>
      </c>
    </row>
    <row r="9" spans="1:15" x14ac:dyDescent="0.2">
      <c r="A9" s="24" t="s">
        <v>32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-4.3368086899420177E-19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4.8465199278071854E-7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57154.037499999999</v>
      </c>
      <c r="E15" s="14" t="s">
        <v>34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0.34606428465199274</v>
      </c>
      <c r="E16" s="14" t="s">
        <v>30</v>
      </c>
      <c r="F16" s="40">
        <f ca="1">NOW()+15018.5+$C$5/24</f>
        <v>60326.705458680553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22617</v>
      </c>
    </row>
    <row r="18" spans="1:18" ht="14.25" thickTop="1" thickBot="1" x14ac:dyDescent="0.25">
      <c r="A18" s="16" t="s">
        <v>5</v>
      </c>
      <c r="B18" s="10"/>
      <c r="C18" s="19">
        <f ca="1">+C15</f>
        <v>57154.037499999999</v>
      </c>
      <c r="D18" s="20">
        <f ca="1">+C16</f>
        <v>0.34606428465199274</v>
      </c>
      <c r="E18" s="14" t="s">
        <v>36</v>
      </c>
      <c r="F18" s="23">
        <f ca="1">ROUND(2*(F16-$C$15)/$C$16,0)/2+F15</f>
        <v>9169</v>
      </c>
    </row>
    <row r="19" spans="1:18" ht="13.5" thickTop="1" x14ac:dyDescent="0.2">
      <c r="E19" s="14" t="s">
        <v>31</v>
      </c>
      <c r="F19" s="18">
        <f ca="1">+$C$15+$C$16*F18-15018.5-$C$5/24</f>
        <v>45308.996759307454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GCVS 4</v>
      </c>
      <c r="I20" s="7" t="s">
        <v>41</v>
      </c>
      <c r="J20" s="7" t="s">
        <v>45</v>
      </c>
      <c r="K20" s="7" t="s">
        <v>46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44</v>
      </c>
      <c r="C21" s="8">
        <v>24380.061000000002</v>
      </c>
      <c r="D21" s="8"/>
      <c r="E21">
        <f>+(C21-C$7)/C$8</f>
        <v>-81256.993652615507</v>
      </c>
      <c r="F21">
        <f>ROUND(2*E21,0)/2</f>
        <v>-81257</v>
      </c>
      <c r="G21">
        <f>+C21-(C$7+F21*C$8)</f>
        <v>2.1965999985695817E-3</v>
      </c>
      <c r="H21">
        <f>+G21</f>
        <v>2.1965999985695817E-3</v>
      </c>
      <c r="O21">
        <f ca="1">+C$11+C$12*$F21</f>
        <v>-3.9381366977382849E-2</v>
      </c>
      <c r="Q21" s="2">
        <f>+C21-15018.5</f>
        <v>9361.5610000000015</v>
      </c>
    </row>
    <row r="22" spans="1:18" x14ac:dyDescent="0.2">
      <c r="A22" t="s">
        <v>41</v>
      </c>
      <c r="C22" s="8">
        <v>52500.165000000001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-4.3368086899420177E-19</v>
      </c>
      <c r="Q22" s="2">
        <f>+C22-15018.5</f>
        <v>37481.665000000001</v>
      </c>
    </row>
    <row r="23" spans="1:18" ht="15" x14ac:dyDescent="0.2">
      <c r="A23" s="41" t="s">
        <v>42</v>
      </c>
      <c r="B23" s="42" t="s">
        <v>43</v>
      </c>
      <c r="C23" s="8">
        <v>57154.037499999999</v>
      </c>
      <c r="D23" s="43">
        <v>2.9999999999999997E-4</v>
      </c>
      <c r="E23">
        <f>+(C23-C$7)/C$8</f>
        <v>13448.018833521443</v>
      </c>
      <c r="F23">
        <f>ROUND(2*E23,0)/2</f>
        <v>13448</v>
      </c>
      <c r="G23">
        <f>+C23-(C$7+F23*C$8)</f>
        <v>6.5175999989151023E-3</v>
      </c>
      <c r="J23">
        <f>+G23</f>
        <v>6.5175999989151023E-3</v>
      </c>
      <c r="O23">
        <f ca="1">+C$11+C$12*$F23</f>
        <v>6.5175999989151023E-3</v>
      </c>
      <c r="Q23" s="2">
        <f>+C23-15018.5</f>
        <v>42135.537499999999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2024-01-17T03:55:51Z</dcterms:modified>
</cp:coreProperties>
</file>