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650E8A1-44D1-446B-9B77-DE800503E7C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9" i="1" l="1"/>
  <c r="D9" i="1"/>
  <c r="Q21" i="1"/>
  <c r="Q23" i="1"/>
  <c r="C22" i="1"/>
  <c r="G22" i="1" s="1"/>
  <c r="H22" i="1" s="1"/>
  <c r="A22" i="1"/>
  <c r="H20" i="1"/>
  <c r="F16" i="1"/>
  <c r="C17" i="1"/>
  <c r="E23" i="1"/>
  <c r="F23" i="1" s="1"/>
  <c r="G23" i="1" s="1"/>
  <c r="H23" i="1" s="1"/>
  <c r="Q22" i="1"/>
  <c r="E22" i="1"/>
  <c r="F22" i="1"/>
  <c r="E21" i="1"/>
  <c r="F21" i="1"/>
  <c r="G21" i="1" s="1"/>
  <c r="H21" i="1" s="1"/>
  <c r="C11" i="1"/>
  <c r="C12" i="1"/>
  <c r="C16" i="1" l="1"/>
  <c r="D18" i="1" s="1"/>
  <c r="O23" i="1"/>
  <c r="C15" i="1"/>
  <c r="F18" i="1" s="1"/>
  <c r="O21" i="1"/>
  <c r="O22" i="1"/>
  <c r="F17" i="1"/>
  <c r="F19" i="1" l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<sst xmlns="http://schemas.openxmlformats.org/spreadsheetml/2006/main" count="54" uniqueCount="50">
  <si>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</si>
  <si>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</si>
  <si>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</si>
  <si>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</si>
  <si>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</si>
  <si>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</si>
  <si>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</si>
  <si>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</si>
  <si>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</si>
  <si>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</si>
  <si>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</si>
  <si>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</si>
  <si>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</si>
  <si>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</si>
  <si>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</si>
  <si>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</si>
  <si>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</si>
  <si>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</si>
  <si>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</si>
  <si>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</si>
  <si>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</si>
  <si>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</si>
  <si>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</si>
  <si>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</si>
  <si>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</si>
  <si>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</si>
  <si>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</si>
  <si>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</si>
  <si>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</si>
  <si>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</si>
  <si>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</si>
  <si>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</si>
  <si>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</si>
  <si>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</si>
  <si>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</si>
  <si>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</si>
  <si>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</si>
  <si>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</si>
  <si>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</si>
  <si>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QR Car</t>
  </si>
  <si>
    <t>G8954-0066</t>
  </si>
  <si>
    <t>EB/KE</t>
  </si>
  <si>
    <t>pr_0</t>
  </si>
  <si>
    <t xml:space="preserve">A3               </t>
  </si>
  <si>
    <t>Kreiner</t>
  </si>
  <si>
    <t>GCVS 4</t>
  </si>
  <si>
    <t>Pavlov 2015, pc</t>
  </si>
  <si>
    <t>I</t>
  </si>
  <si>
    <t>CCD</t>
  </si>
  <si>
    <t>QR Car / GSC 8954-0066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</si>
</sst>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QR Car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-21107.5</c:v>
                </c:pt>
                <c:pt idx="1">
                  <c:v>0</c:v>
                </c:pt>
                <c:pt idx="2">
                  <c:v>6210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0.36547400000563357</c:v>
                </c:pt>
                <c:pt idx="1">
                  <c:v>0</c:v>
                </c:pt>
                <c:pt idx="2">
                  <c:v>-3.2211999990977347E-2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E6-46DF-B54B-E15FDAF8DD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-21107.5</c:v>
                </c:pt>
                <c:pt idx="1">
                  <c:v>0</c:v>
                </c:pt>
                <c:pt idx="2">
                  <c:v>6210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E6-46DF-B54B-E15FDAF8DD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-21107.5</c:v>
                </c:pt>
                <c:pt idx="1">
                  <c:v>0</c:v>
                </c:pt>
                <c:pt idx="2">
                  <c:v>6210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E6-46DF-B54B-E15FDAF8DD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-21107.5</c:v>
                </c:pt>
                <c:pt idx="1">
                  <c:v>0</c:v>
                </c:pt>
                <c:pt idx="2">
                  <c:v>6210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E6-46DF-B54B-E15FDAF8DD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-21107.5</c:v>
                </c:pt>
                <c:pt idx="1">
                  <c:v>0</c:v>
                </c:pt>
                <c:pt idx="2">
                  <c:v>6210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E6-46DF-B54B-E15FDAF8DD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-21107.5</c:v>
                </c:pt>
                <c:pt idx="1">
                  <c:v>0</c:v>
                </c:pt>
                <c:pt idx="2">
                  <c:v>6210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E6-46DF-B54B-E15FDAF8DD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-21107.5</c:v>
                </c:pt>
                <c:pt idx="1">
                  <c:v>0</c:v>
                </c:pt>
                <c:pt idx="2">
                  <c:v>6210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E6-46DF-B54B-E15FDAF8DD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-21107.5</c:v>
                </c:pt>
                <c:pt idx="1">
                  <c:v>0</c:v>
                </c:pt>
                <c:pt idx="2">
                  <c:v>6210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0.10948708370524225</c:v>
                </c:pt>
                <c:pt idx="1">
                  <c:v>0</c:v>
                </c:pt>
                <c:pt idx="2">
                  <c:v>-3.2211999990977347E-2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E6-46DF-B54B-E15FDAF8DD9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-21107.5</c:v>
                </c:pt>
                <c:pt idx="1">
                  <c:v>0</c:v>
                </c:pt>
                <c:pt idx="2">
                  <c:v>6210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E6-46DF-B54B-E15FDAF8D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7696"/>
        <c:axId val="1"/>
      </c:scatterChart>
      <c:valAx>
        <c:axId val="39599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97937099967764"/>
          <c:w val="0.7593984962406015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6B1ED23-90A6-4CFE-581E-866A9FACD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49</v>
      </c>
      <c r="F1" s="31" t="s">
        <v>39</v>
      </c>
      <c r="G1" s="32">
        <v>0</v>
      </c>
      <c r="H1" s="33"/>
      <c r="I1" s="34" t="s">
        <v>40</v>
      </c>
      <c r="J1" s="35" t="s">
        <v>39</v>
      </c>
      <c r="K1" s="36">
        <v>9.51084</v>
      </c>
      <c r="L1" s="37">
        <v>-67.261200000000002</v>
      </c>
      <c r="M1" s="38">
        <v>52500.56</v>
      </c>
      <c r="N1" s="38">
        <v>0.74900719999999998</v>
      </c>
      <c r="O1" s="34" t="s">
        <v>41</v>
      </c>
      <c r="P1" s="32">
        <v>10</v>
      </c>
      <c r="Q1" s="32">
        <v>10.5</v>
      </c>
      <c r="R1" s="41" t="s">
        <v>42</v>
      </c>
      <c r="S1" s="34" t="s">
        <v>43</v>
      </c>
    </row>
    <row r="2" spans="1:19" x14ac:dyDescent="0.2">
      <c r="A2" t="s">
        <v>23</v>
      </c>
      <c r="B2" t="s">
        <v>41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7">
        <v>36691.256000000001</v>
      </c>
      <c r="D4" s="28">
        <v>1.1973750000000001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45">
        <v>52500.56</v>
      </c>
      <c r="D7" s="34" t="s">
        <v>44</v>
      </c>
    </row>
    <row r="8" spans="1:19" x14ac:dyDescent="0.2">
      <c r="A8" t="s">
        <v>3</v>
      </c>
      <c r="C8" s="45">
        <v>0.74900719999999998</v>
      </c>
      <c r="D8" s="29" t="s">
        <v>44</v>
      </c>
    </row>
    <row r="9" spans="1:19" x14ac:dyDescent="0.2">
      <c r="A9" s="24" t="s">
        <v>34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SLOPE(INDIRECT($E$9):G992,INDIRECT($D$9):F992)</f>
        <v>-5.1871175508820207E-6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57151.862500000003</v>
      </c>
      <c r="E15" s="14" t="s">
        <v>36</v>
      </c>
      <c r="F15" s="39">
        <v>1</v>
      </c>
    </row>
    <row r="16" spans="1:19" x14ac:dyDescent="0.2">
      <c r="A16" s="16" t="s">
        <v>4</v>
      </c>
      <c r="B16" s="10"/>
      <c r="C16" s="17">
        <f ca="1">+C8+C12</f>
        <v>0.74900201288244905</v>
      </c>
      <c r="E16" s="14" t="s">
        <v>32</v>
      </c>
      <c r="F16" s="40">
        <f ca="1">NOW()+15018.5+$C$5/24</f>
        <v>60326.706388425926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E17" s="14" t="s">
        <v>37</v>
      </c>
      <c r="F17" s="15">
        <f ca="1">ROUND(2*(F16-$C$7)/$C$8,0)/2+F15</f>
        <v>10449.5</v>
      </c>
    </row>
    <row r="18" spans="1:18" ht="14.25" thickTop="1" thickBot="1" x14ac:dyDescent="0.25">
      <c r="A18" s="16" t="s">
        <v>5</v>
      </c>
      <c r="B18" s="10"/>
      <c r="C18" s="19">
        <f ca="1">+C15</f>
        <v>57151.862500000003</v>
      </c>
      <c r="D18" s="20">
        <f ca="1">+C16</f>
        <v>0.74900201288244905</v>
      </c>
      <c r="E18" s="14" t="s">
        <v>38</v>
      </c>
      <c r="F18" s="23">
        <f ca="1">ROUND(2*(F16-$C$15)/$C$16,0)/2+F15</f>
        <v>4240</v>
      </c>
    </row>
    <row r="19" spans="1:18" ht="13.5" thickTop="1" x14ac:dyDescent="0.2">
      <c r="E19" s="14" t="s">
        <v>33</v>
      </c>
      <c r="F19" s="18">
        <f ca="1">+$C$15+$C$16*F18-15018.5-$C$5/24</f>
        <v>45309.526867954926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GCVS 4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6" t="s">
        <v>35</v>
      </c>
    </row>
    <row r="21" spans="1:18" x14ac:dyDescent="0.2">
      <c r="A21" t="s">
        <v>45</v>
      </c>
      <c r="C21" s="8">
        <v>36691.256000000001</v>
      </c>
      <c r="D21" s="8"/>
      <c r="E21">
        <f>+(C21-C$7)/C$8</f>
        <v>-21107.012055424831</v>
      </c>
      <c r="F21">
        <f>ROUND(2*E21,0)/2-0.5</f>
        <v>-21107.5</v>
      </c>
      <c r="G21">
        <f>+C21-(C$7+F21*C$8)</f>
        <v>0.36547400000563357</v>
      </c>
      <c r="H21">
        <f>+G21</f>
        <v>0.36547400000563357</v>
      </c>
      <c r="O21">
        <f ca="1">+C$11+C$12*$F21</f>
        <v>0.10948708370524225</v>
      </c>
      <c r="Q21" s="2">
        <f>+C21-15018.5</f>
        <v>21672.756000000001</v>
      </c>
    </row>
    <row r="22" spans="1:18" x14ac:dyDescent="0.2">
      <c r="A22" t="str">
        <f>D8</f>
        <v>Kreiner</v>
      </c>
      <c r="C22" s="8">
        <f>C$7</f>
        <v>52500.56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37482.06</v>
      </c>
    </row>
    <row r="23" spans="1:18" ht="15" x14ac:dyDescent="0.2">
      <c r="A23" s="42" t="s">
        <v>46</v>
      </c>
      <c r="B23" s="43" t="s">
        <v>47</v>
      </c>
      <c r="C23" s="8">
        <v>57151.862500000003</v>
      </c>
      <c r="D23" s="44">
        <v>2.0000000000000001E-4</v>
      </c>
      <c r="E23">
        <f>+(C23-C$7)/C$8</f>
        <v>6209.956993737851</v>
      </c>
      <c r="F23">
        <f>ROUND(2*E23,0)/2</f>
        <v>6210</v>
      </c>
      <c r="G23">
        <f>+C23-(C$7+F23*C$8)</f>
        <v>-3.2211999990977347E-2</v>
      </c>
      <c r="H23">
        <f>+G23</f>
        <v>-3.2211999990977347E-2</v>
      </c>
      <c r="O23">
        <f ca="1">+C$11+C$12*$F23</f>
        <v>-3.2211999990977347E-2</v>
      </c>
      <c r="Q23" s="2">
        <f>+C23-15018.5</f>
        <v>42133.362500000003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2024-01-17T03:57:12Z</dcterms:modified>
</cp:coreProperties>
</file>