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37D2BD-0777-4FA4-A77F-C2778BF5C8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1" i="1"/>
  <c r="Q22" i="1"/>
  <c r="C7" i="1"/>
  <c r="E23" i="1"/>
  <c r="F23" i="1"/>
  <c r="C8" i="1"/>
  <c r="G11" i="1"/>
  <c r="Q21" i="1"/>
  <c r="E15" i="1"/>
  <c r="C17" i="1"/>
  <c r="G21" i="1"/>
  <c r="G22" i="1"/>
  <c r="I22" i="1"/>
  <c r="G23" i="1"/>
  <c r="I23" i="1"/>
  <c r="E21" i="1"/>
  <c r="F21" i="1"/>
  <c r="E22" i="1"/>
  <c r="F22" i="1"/>
  <c r="H21" i="1"/>
  <c r="C11" i="1"/>
  <c r="C12" i="1"/>
  <c r="C16" i="1" l="1"/>
  <c r="D18" i="1" s="1"/>
  <c r="O22" i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<sst xmlns="http://schemas.openxmlformats.org/spreadsheetml/2006/main" count="47" uniqueCount="45">
  <si>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</si>
  <si>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</si>
  <si>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</si>
  <si>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</si>
  <si>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</si>
  <si>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</si>
  <si>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</si>
  <si>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</si>
  <si>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</si>
  <si>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</si>
  <si>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</si>
  <si>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</si>
  <si>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</si>
  <si>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</si>
  <si>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</si>
  <si>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</si>
  <si>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</si>
  <si>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</si>
  <si>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</si>
  <si>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</si>
  <si>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</si>
  <si>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</si>
  <si>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</si>
  <si>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</si>
  <si>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</si>
  <si>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</si>
  <si>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</si>
  <si>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</si>
  <si>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</si>
  <si>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</si>
  <si>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</si>
  <si>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</si>
  <si>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</si>
  <si>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</si>
  <si>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</si>
  <si>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</si>
  <si>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</si>
  <si>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</si>
  <si>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</si>
  <si>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</si>
  <si>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SW Car / GSC 8613-1596               </t>
  </si>
  <si>
    <t xml:space="preserve">EA/DS     </t>
  </si>
  <si>
    <t>IBVS 5809</t>
  </si>
  <si>
    <t>IBVS 5931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</si>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</sst>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Car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9-4719-9A7D-826B9AACEF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1.4950000004319008E-2</c:v>
                </c:pt>
                <c:pt idx="2">
                  <c:v>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9-4719-9A7D-826B9AACEF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D9-4719-9A7D-826B9AACEF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D9-4719-9A7D-826B9AACEF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D9-4719-9A7D-826B9AACEF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D9-4719-9A7D-826B9AACEF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D9-4719-9A7D-826B9AACEF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39</c:v>
                </c:pt>
                <c:pt idx="2">
                  <c:v>80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4.9236721528913641E-3</c:v>
                </c:pt>
                <c:pt idx="1">
                  <c:v>5.342834827945616E-3</c:v>
                </c:pt>
                <c:pt idx="2">
                  <c:v>5.7834930247975223E-3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D9-4719-9A7D-826B9AAC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61816"/>
        <c:axId val="1"/>
      </c:scatterChart>
      <c:valAx>
        <c:axId val="9386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108C37-56C3-A498-1F7D-C420A1C62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22</v>
      </c>
      <c r="B2" s="34" t="s">
        <v>41</v>
      </c>
      <c r="C2" s="3"/>
      <c r="D2" s="3"/>
    </row>
    <row r="3" spans="1:7" ht="13.5" thickBot="1"/>
    <row r="4" spans="1:7" ht="14.25" thickTop="1" thickBot="1">
      <c r="A4" s="5" t="s">
        <v>39</v>
      </c>
      <c r="C4" s="8">
        <v>52506.35</v>
      </c>
      <c r="D4" s="9">
        <v>8.1659500000000005</v>
      </c>
    </row>
    <row r="5" spans="1:7">
      <c r="C5" s="31" t="s">
        <v>37</v>
      </c>
    </row>
    <row r="6" spans="1:7">
      <c r="A6" s="5" t="s">
        <v>0</v>
      </c>
    </row>
    <row r="7" spans="1:7">
      <c r="A7" t="s">
        <v>1</v>
      </c>
      <c r="C7">
        <f>C4</f>
        <v>52506.35</v>
      </c>
    </row>
    <row r="8" spans="1:7">
      <c r="A8" t="s">
        <v>2</v>
      </c>
      <c r="C8">
        <f>D4</f>
        <v>8.1659500000000005</v>
      </c>
      <c r="D8" s="30"/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18</v>
      </c>
      <c r="D10" s="4" t="s">
        <v>19</v>
      </c>
      <c r="E10" s="12"/>
    </row>
    <row r="11" spans="1:7">
      <c r="A11" s="12" t="s">
        <v>14</v>
      </c>
      <c r="B11" s="12"/>
      <c r="C11" s="24">
        <f ca="1">INTERCEPT(INDIRECT($G$11):G975,INDIRECT($F$11):F975)</f>
        <v>4.9236721528913641E-3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15</v>
      </c>
      <c r="B12" s="12"/>
      <c r="C12" s="24">
        <f ca="1">SLOPE(INDIRECT($G$11):G975,INDIRECT($F$11):F975)</f>
        <v>1.0747760898826975E-5</v>
      </c>
      <c r="D12" s="3"/>
      <c r="E12" s="12"/>
    </row>
    <row r="13" spans="1:7">
      <c r="A13" s="12" t="s">
        <v>17</v>
      </c>
      <c r="B13" s="12"/>
      <c r="C13" s="3" t="s">
        <v>12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16</v>
      </c>
      <c r="B15" s="12"/>
      <c r="C15" s="15">
        <f ca="1">(C7+C11)+(C8+C12)*INT(MAX(F21:F3516))</f>
        <v>53159.631783493023</v>
      </c>
      <c r="D15" s="16" t="s">
        <v>31</v>
      </c>
      <c r="E15" s="17">
        <f ca="1">TODAY()+15018.5-B9/24</f>
        <v>60326.5</v>
      </c>
    </row>
    <row r="16" spans="1:7">
      <c r="A16" s="18" t="s">
        <v>3</v>
      </c>
      <c r="B16" s="12"/>
      <c r="C16" s="19">
        <f ca="1">+C8+C12</f>
        <v>8.1659607477608986</v>
      </c>
      <c r="D16" s="16" t="s">
        <v>32</v>
      </c>
      <c r="E16" s="17">
        <f ca="1">ROUND(2*(E15-C15)/C16,0)/2+1</f>
        <v>878.5</v>
      </c>
    </row>
    <row r="17" spans="1:17" ht="13.5" thickBot="1">
      <c r="A17" s="16" t="s">
        <v>28</v>
      </c>
      <c r="B17" s="12"/>
      <c r="C17" s="12">
        <f>COUNT(C21:C2174)</f>
        <v>3</v>
      </c>
      <c r="D17" s="16" t="s">
        <v>33</v>
      </c>
      <c r="E17" s="20">
        <f ca="1">+C15+C16*E16-15018.5-C9/24</f>
        <v>45315.324133734306</v>
      </c>
    </row>
    <row r="18" spans="1:17" ht="14.25" thickTop="1" thickBot="1">
      <c r="A18" s="18" t="s">
        <v>4</v>
      </c>
      <c r="B18" s="12"/>
      <c r="C18" s="21">
        <f ca="1">+C15</f>
        <v>53159.631783493023</v>
      </c>
      <c r="D18" s="22">
        <f ca="1">+C16</f>
        <v>8.1659607477608986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>
      <c r="A21" s="33" t="s">
        <v>38</v>
      </c>
      <c r="B21" s="32" t="s">
        <v>36</v>
      </c>
      <c r="C21" s="33">
        <v>52506.35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4.9236721528913641E-3</v>
      </c>
      <c r="Q21" s="2">
        <f>+C21-15018.5</f>
        <v>37487.85</v>
      </c>
    </row>
    <row r="22" spans="1:17">
      <c r="A22" s="29" t="s">
        <v>42</v>
      </c>
      <c r="B22" s="35"/>
      <c r="C22" s="36">
        <v>52824.837</v>
      </c>
      <c r="D22" s="36">
        <v>4.0000000000000001E-3</v>
      </c>
      <c r="E22">
        <f>+(C22-C$7)/C$8</f>
        <v>39.001830772904682</v>
      </c>
      <c r="F22">
        <f>ROUND(2*E22,0)/2</f>
        <v>39</v>
      </c>
      <c r="G22">
        <f>+C22-(C$7+F22*C$8)</f>
        <v>1.4950000004319008E-2</v>
      </c>
      <c r="I22">
        <f>+G22</f>
        <v>1.4950000004319008E-2</v>
      </c>
      <c r="O22">
        <f ca="1">+C$11+C$12*$F22</f>
        <v>5.342834827945616E-3</v>
      </c>
      <c r="Q22" s="2">
        <f>+C22-15018.5</f>
        <v>37806.337</v>
      </c>
    </row>
    <row r="23" spans="1:17">
      <c r="A23" s="37" t="s">
        <v>43</v>
      </c>
      <c r="B23" s="38" t="s">
        <v>36</v>
      </c>
      <c r="C23" s="37">
        <v>53159.627099999998</v>
      </c>
      <c r="D23" s="37">
        <v>2.3E-3</v>
      </c>
      <c r="E23">
        <f>+(C23-C$7)/C$8</f>
        <v>80.000134705698571</v>
      </c>
      <c r="F23">
        <f>ROUND(2*E23,0)/2</f>
        <v>80</v>
      </c>
      <c r="G23">
        <f>+C23-(C$7+F23*C$8)</f>
        <v>1.1000000013154931E-3</v>
      </c>
      <c r="I23">
        <f>+G23</f>
        <v>1.1000000013154931E-3</v>
      </c>
      <c r="O23">
        <f ca="1">+C$11+C$12*$F23</f>
        <v>5.7834930247975223E-3</v>
      </c>
      <c r="Q23" s="2">
        <f>+C23-15018.5</f>
        <v>38141.127099999998</v>
      </c>
    </row>
    <row r="24" spans="1:17">
      <c r="C24" s="10"/>
      <c r="D24" s="10"/>
    </row>
    <row r="25" spans="1:17">
      <c r="C25" s="10"/>
      <c r="D25" s="10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2024-01-17T03:57:53Z</dcterms:modified>
</cp:coreProperties>
</file>