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0E60937-8296-424F-84FA-F05C466E9C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/>
  <c r="E32" i="1"/>
  <c r="F32" i="1"/>
  <c r="E22" i="1"/>
  <c r="F22" i="1"/>
  <c r="D9" i="1"/>
  <c r="C9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1" i="1"/>
  <c r="G29" i="2"/>
  <c r="C29" i="2"/>
  <c r="G28" i="2"/>
  <c r="C28" i="2"/>
  <c r="G11" i="2"/>
  <c r="C11" i="2"/>
  <c r="G27" i="2"/>
  <c r="C27" i="2"/>
  <c r="G26" i="2"/>
  <c r="C26" i="2"/>
  <c r="G25" i="2"/>
  <c r="C25" i="2"/>
  <c r="G24" i="2"/>
  <c r="C24" i="2"/>
  <c r="G23" i="2"/>
  <c r="C23" i="2"/>
  <c r="G22" i="2"/>
  <c r="C22" i="2"/>
  <c r="E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E14" i="2"/>
  <c r="G13" i="2"/>
  <c r="C13" i="2"/>
  <c r="G12" i="2"/>
  <c r="C12" i="2"/>
  <c r="E12" i="2"/>
  <c r="H29" i="2"/>
  <c r="D29" i="2"/>
  <c r="B29" i="2"/>
  <c r="A29" i="2"/>
  <c r="H28" i="2"/>
  <c r="B28" i="2"/>
  <c r="D28" i="2"/>
  <c r="A28" i="2"/>
  <c r="H11" i="2"/>
  <c r="D11" i="2"/>
  <c r="B11" i="2"/>
  <c r="A11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Q38" i="1"/>
  <c r="Q40" i="1"/>
  <c r="F16" i="1"/>
  <c r="F17" i="1" s="1"/>
  <c r="C7" i="1"/>
  <c r="E21" i="1"/>
  <c r="F21" i="1"/>
  <c r="C8" i="1"/>
  <c r="C17" i="1"/>
  <c r="Q22" i="1"/>
  <c r="E27" i="2"/>
  <c r="E23" i="2"/>
  <c r="E21" i="2"/>
  <c r="E11" i="2"/>
  <c r="E28" i="2"/>
  <c r="E37" i="1"/>
  <c r="F37" i="1"/>
  <c r="G31" i="1"/>
  <c r="I31" i="1"/>
  <c r="E29" i="1"/>
  <c r="G23" i="1"/>
  <c r="I23" i="1"/>
  <c r="E40" i="1"/>
  <c r="F40" i="1"/>
  <c r="G40" i="1"/>
  <c r="K40" i="1"/>
  <c r="E34" i="1"/>
  <c r="F34" i="1"/>
  <c r="G34" i="1"/>
  <c r="I34" i="1"/>
  <c r="E26" i="1"/>
  <c r="F26" i="1"/>
  <c r="G26" i="1"/>
  <c r="I26" i="1"/>
  <c r="G38" i="1"/>
  <c r="J38" i="1"/>
  <c r="E41" i="1"/>
  <c r="F41" i="1"/>
  <c r="G41" i="1"/>
  <c r="K41" i="1"/>
  <c r="G33" i="1"/>
  <c r="I33" i="1"/>
  <c r="E31" i="1"/>
  <c r="F31" i="1"/>
  <c r="E23" i="1"/>
  <c r="F23" i="1"/>
  <c r="G39" i="1"/>
  <c r="K39" i="1"/>
  <c r="E36" i="1"/>
  <c r="F36" i="1"/>
  <c r="G36" i="1"/>
  <c r="I36" i="1"/>
  <c r="G30" i="1"/>
  <c r="I30" i="1"/>
  <c r="E28" i="1"/>
  <c r="F28" i="1"/>
  <c r="G28" i="1"/>
  <c r="I28" i="1"/>
  <c r="E38" i="1"/>
  <c r="F38" i="1"/>
  <c r="E33" i="1"/>
  <c r="F33" i="1"/>
  <c r="E25" i="1"/>
  <c r="F25" i="1"/>
  <c r="G25" i="1"/>
  <c r="I25" i="1"/>
  <c r="G21" i="1"/>
  <c r="G22" i="1"/>
  <c r="H22" i="1"/>
  <c r="E39" i="1"/>
  <c r="F39" i="1"/>
  <c r="G32" i="1"/>
  <c r="I32" i="1"/>
  <c r="E30" i="1"/>
  <c r="F30" i="1"/>
  <c r="G24" i="1"/>
  <c r="I24" i="1"/>
  <c r="G37" i="1"/>
  <c r="I37" i="1"/>
  <c r="E35" i="1"/>
  <c r="F35" i="1"/>
  <c r="G35" i="1"/>
  <c r="I35" i="1"/>
  <c r="E27" i="1"/>
  <c r="F27" i="1"/>
  <c r="G27" i="1"/>
  <c r="I27" i="1"/>
  <c r="E18" i="2"/>
  <c r="E19" i="2"/>
  <c r="F29" i="1"/>
  <c r="G29" i="1"/>
  <c r="E17" i="2"/>
  <c r="E16" i="2"/>
  <c r="E20" i="2"/>
  <c r="E15" i="2"/>
  <c r="E25" i="2"/>
  <c r="E29" i="2"/>
  <c r="I21" i="1"/>
  <c r="E26" i="2"/>
  <c r="E13" i="2"/>
  <c r="E24" i="2"/>
  <c r="I29" i="1"/>
  <c r="C12" i="1"/>
  <c r="C11" i="1"/>
  <c r="O29" i="1" l="1"/>
  <c r="C15" i="1"/>
  <c r="C18" i="1" s="1"/>
  <c r="O31" i="1"/>
  <c r="O37" i="1"/>
  <c r="O22" i="1"/>
  <c r="O41" i="1"/>
  <c r="O25" i="1"/>
  <c r="O38" i="1"/>
  <c r="O21" i="1"/>
  <c r="O28" i="1"/>
  <c r="O24" i="1"/>
  <c r="O36" i="1"/>
  <c r="O32" i="1"/>
  <c r="O39" i="1"/>
  <c r="O27" i="1"/>
  <c r="O30" i="1"/>
  <c r="O40" i="1"/>
  <c r="O26" i="1"/>
  <c r="O23" i="1"/>
  <c r="O33" i="1"/>
  <c r="O34" i="1"/>
  <c r="O35" i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<sst xmlns="http://schemas.openxmlformats.org/spreadsheetml/2006/main" count="252" uniqueCount="126">
  <si>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</si>
  <si>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</si>
  <si>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</si>
  <si>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</si>
  <si>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</si>
  <si>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</si>
  <si>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</si>
  <si>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</si>
  <si>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</si>
  <si>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</si>
  <si>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</si>
  <si>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</si>
  <si>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</si>
  <si>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</si>
  <si>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</si>
  <si>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</si>
  <si>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</si>
  <si>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</si>
  <si>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</si>
  <si>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</si>
  <si>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</si>
  <si>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</si>
  <si>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</si>
  <si>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</si>
  <si>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</si>
  <si>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</si>
  <si>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</si>
  <si>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</si>
  <si>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</si>
  <si>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</si>
  <si>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</si>
  <si>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</si>
  <si>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</si>
  <si>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</si>
  <si>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</si>
  <si>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</si>
  <si>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</si>
  <si>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</si>
  <si>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IBVS 5918</t>
  </si>
  <si>
    <t>I</t>
  </si>
  <si>
    <t>OEJV 0137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</si>
  <si>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</si>
  <si>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</si>
  <si>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</si>
  <si>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</si>
  <si>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</si>
  <si>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</si>
  <si>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</si>
  <si>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</si>
  <si>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</si>
  <si>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</si>
  <si>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</si>
  <si>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BG Cas / GSC 4018-1941</t>
  </si>
  <si>
    <t>2425893.22 </t>
  </si>
  <si>
    <t> 08.10.1929 17:16 </t>
  </si>
  <si>
    <t> 0.02 </t>
  </si>
  <si>
    <t>P </t>
  </si>
  <si>
    <t> S.Beljawski </t>
  </si>
  <si>
    <t> CPUL 6.23 </t>
  </si>
  <si>
    <t>2428427.519 </t>
  </si>
  <si>
    <t> 16.09.1936 00:27 </t>
  </si>
  <si>
    <t> 0.098 </t>
  </si>
  <si>
    <t> W.Wenzel </t>
  </si>
  <si>
    <t> VSS 2.353 </t>
  </si>
  <si>
    <t>2429194.492 </t>
  </si>
  <si>
    <t> 22.10.1938 23:48 </t>
  </si>
  <si>
    <t> 0.083 </t>
  </si>
  <si>
    <t>2429364.386 </t>
  </si>
  <si>
    <t> 10.04.1939 21:15 </t>
  </si>
  <si>
    <t> -0.026 </t>
  </si>
  <si>
    <t>2429633.313 </t>
  </si>
  <si>
    <t> 04.01.1940 19:30 </t>
  </si>
  <si>
    <t> 0.060 </t>
  </si>
  <si>
    <t>2429672.677 </t>
  </si>
  <si>
    <t> 13.02.1940 04:14 </t>
  </si>
  <si>
    <t> -0.112 </t>
  </si>
  <si>
    <t>2430024.58 </t>
  </si>
  <si>
    <t> 30.01.1941 01:55 </t>
  </si>
  <si>
    <t> -0.07 </t>
  </si>
  <si>
    <t>2432175.308 </t>
  </si>
  <si>
    <t> 20.12.1946 19:23 </t>
  </si>
  <si>
    <t> -0.077 </t>
  </si>
  <si>
    <t>2433183.547 </t>
  </si>
  <si>
    <t> 24.09.1949 01:07 </t>
  </si>
  <si>
    <t> 0.008 </t>
  </si>
  <si>
    <t>2434480.391 </t>
  </si>
  <si>
    <t> 12.04.1953 21:23 </t>
  </si>
  <si>
    <t> 0.088 </t>
  </si>
  <si>
    <t>2434626.540 </t>
  </si>
  <si>
    <t> 06.09.1953 00:57 </t>
  </si>
  <si>
    <t> -0.044 </t>
  </si>
  <si>
    <t>2434638.441 </t>
  </si>
  <si>
    <t> 17.09.1953 22:35 </t>
  </si>
  <si>
    <t> -0.004 </t>
  </si>
  <si>
    <t>2435429.220 </t>
  </si>
  <si>
    <t> 17.11.1955 17:16 </t>
  </si>
  <si>
    <t> 0.065 </t>
  </si>
  <si>
    <t> G.Romano </t>
  </si>
  <si>
    <t> MSAI 29.480 </t>
  </si>
  <si>
    <t>2435512.327 </t>
  </si>
  <si>
    <t> 08.02.1956 19:50 </t>
  </si>
  <si>
    <t> 0.148 </t>
  </si>
  <si>
    <t>2435662.462 </t>
  </si>
  <si>
    <t> 07.07.1956 23:05 </t>
  </si>
  <si>
    <t> 0.048 </t>
  </si>
  <si>
    <t>2435686.409 </t>
  </si>
  <si>
    <t> 31.07.1956 21:48 </t>
  </si>
  <si>
    <t> 0.274 </t>
  </si>
  <si>
    <t>2454841.4926 </t>
  </si>
  <si>
    <t> 09.01.2009 23:49 </t>
  </si>
  <si>
    <t> 0.4174 </t>
  </si>
  <si>
    <t>C </t>
  </si>
  <si>
    <t>-I</t>
  </si>
  <si>
    <t> F.Agerer </t>
  </si>
  <si>
    <t>BAVM 209 </t>
  </si>
  <si>
    <t>2455102.4352 </t>
  </si>
  <si>
    <t> 27.09.2009 22:26 </t>
  </si>
  <si>
    <t>6747</t>
  </si>
  <si>
    <t> 0.4258 </t>
  </si>
  <si>
    <t> J.Trnka </t>
  </si>
  <si>
    <t>OEJV 0137 </t>
  </si>
  <si>
    <t>2455857.5738 </t>
  </si>
  <si>
    <t> 23.10.2011 01:46 </t>
  </si>
  <si>
    <t>6938</t>
  </si>
  <si>
    <t> 0.4368 </t>
  </si>
  <si>
    <t>BAVM 225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</si>
</sst>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Cas - O-C Diagr.</a:t>
            </a:r>
          </a:p>
        </c:rich>
      </c:tx>
      <c:layout>
        <c:manualLayout>
          <c:xMode val="edge"/>
          <c:yMode val="edge"/>
          <c:x val="0.3936022253129346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F-4182-94F1-319410B328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2.3268000004463829E-2</c:v>
                </c:pt>
                <c:pt idx="2">
                  <c:v>9.8000000001775334E-2</c:v>
                </c:pt>
                <c:pt idx="3">
                  <c:v>8.2687999998597661E-2</c:v>
                </c:pt>
                <c:pt idx="4">
                  <c:v>-2.5875999999698251E-2</c:v>
                </c:pt>
                <c:pt idx="5">
                  <c:v>5.9860000001208391E-2</c:v>
                </c:pt>
                <c:pt idx="6">
                  <c:v>-0.1116199999996752</c:v>
                </c:pt>
                <c:pt idx="7">
                  <c:v>-7.4391999994986691E-2</c:v>
                </c:pt>
                <c:pt idx="8">
                  <c:v>-7.6503999996930361E-2</c:v>
                </c:pt>
                <c:pt idx="9">
                  <c:v>7.7559999990626238E-3</c:v>
                </c:pt>
                <c:pt idx="10">
                  <c:v>8.8012000007438473E-2</c:v>
                </c:pt>
                <c:pt idx="11">
                  <c:v>-4.4263999996474013E-2</c:v>
                </c:pt>
                <c:pt idx="12">
                  <c:v>-3.9079999987734482E-3</c:v>
                </c:pt>
                <c:pt idx="13">
                  <c:v>6.5492000001540873E-2</c:v>
                </c:pt>
                <c:pt idx="14">
                  <c:v>0.14798400000290712</c:v>
                </c:pt>
                <c:pt idx="15">
                  <c:v>4.8159999998460989E-2</c:v>
                </c:pt>
                <c:pt idx="16">
                  <c:v>0.27387199999793665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2F-4182-94F1-319410B328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7">
                  <c:v>0.41741199999523815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2F-4182-94F1-319410B328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8">
                  <c:v>0.42584400000487221</c:v>
                </c:pt>
                <c:pt idx="19">
                  <c:v>0.42587400000775233</c:v>
                </c:pt>
                <c:pt idx="20">
                  <c:v>0.43677600000228267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2F-4182-94F1-319410B328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2F-4182-94F1-319410B328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2F-4182-94F1-319410B328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2.3E-3</c:v>
                  </c:pt>
                  <c:pt idx="18">
                    <c:v>0</c:v>
                  </c:pt>
                  <c:pt idx="19">
                    <c:v>5.9999999999999995E-4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2F-4182-94F1-319410B328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-641</c:v>
                </c:pt>
                <c:pt idx="1">
                  <c:v>0</c:v>
                </c:pt>
                <c:pt idx="2">
                  <c:v>0</c:v>
                </c:pt>
                <c:pt idx="3">
                  <c:v>194</c:v>
                </c:pt>
                <c:pt idx="4">
                  <c:v>237</c:v>
                </c:pt>
                <c:pt idx="5">
                  <c:v>305</c:v>
                </c:pt>
                <c:pt idx="6">
                  <c:v>315</c:v>
                </c:pt>
                <c:pt idx="7">
                  <c:v>404</c:v>
                </c:pt>
                <c:pt idx="8">
                  <c:v>948</c:v>
                </c:pt>
                <c:pt idx="9">
                  <c:v>1203</c:v>
                </c:pt>
                <c:pt idx="10">
                  <c:v>1531</c:v>
                </c:pt>
                <c:pt idx="11">
                  <c:v>1568</c:v>
                </c:pt>
                <c:pt idx="12">
                  <c:v>1571</c:v>
                </c:pt>
                <c:pt idx="13">
                  <c:v>1771</c:v>
                </c:pt>
                <c:pt idx="14">
                  <c:v>1792</c:v>
                </c:pt>
                <c:pt idx="15">
                  <c:v>1830</c:v>
                </c:pt>
                <c:pt idx="16">
                  <c:v>1836</c:v>
                </c:pt>
                <c:pt idx="17">
                  <c:v>6681</c:v>
                </c:pt>
                <c:pt idx="18">
                  <c:v>6747</c:v>
                </c:pt>
                <c:pt idx="19">
                  <c:v>6747</c:v>
                </c:pt>
                <c:pt idx="20">
                  <c:v>6938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-6.2289107596724576E-2</c:v>
                </c:pt>
                <c:pt idx="1">
                  <c:v>-2.0982136360691059E-2</c:v>
                </c:pt>
                <c:pt idx="2">
                  <c:v>-2.0982136360691059E-2</c:v>
                </c:pt>
                <c:pt idx="3">
                  <c:v>-8.4804945201442539E-3</c:v>
                </c:pt>
                <c:pt idx="4">
                  <c:v>-5.7095120503323337E-3</c:v>
                </c:pt>
                <c:pt idx="5">
                  <c:v>-1.3274932608623204E-3</c:v>
                </c:pt>
                <c:pt idx="6">
                  <c:v>-6.8307873299908173E-4</c:v>
                </c:pt>
                <c:pt idx="7">
                  <c:v>5.0522105649837314E-3</c:v>
                </c:pt>
                <c:pt idx="8">
                  <c:v>4.0108360880743842E-2</c:v>
                </c:pt>
                <c:pt idx="9">
                  <c:v>5.6540931341256401E-2</c:v>
                </c:pt>
                <c:pt idx="10">
                  <c:v>7.7677727855170575E-2</c:v>
                </c:pt>
                <c:pt idx="11">
                  <c:v>8.0062061608264554E-2</c:v>
                </c:pt>
                <c:pt idx="12">
                  <c:v>8.025538596662353E-2</c:v>
                </c:pt>
                <c:pt idx="13">
                  <c:v>9.3143676523888275E-2</c:v>
                </c:pt>
                <c:pt idx="14">
                  <c:v>9.449694703240108E-2</c:v>
                </c:pt>
                <c:pt idx="15">
                  <c:v>9.6945722238281379E-2</c:v>
                </c:pt>
                <c:pt idx="16">
                  <c:v>9.7332370954999317E-2</c:v>
                </c:pt>
                <c:pt idx="17">
                  <c:v>0.4095512097047378</c:v>
                </c:pt>
                <c:pt idx="18">
                  <c:v>0.41380434558863516</c:v>
                </c:pt>
                <c:pt idx="19">
                  <c:v>0.41380434558863516</c:v>
                </c:pt>
                <c:pt idx="20">
                  <c:v>0.42611266307082302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2F-4182-94F1-319410B3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661128"/>
        <c:axId val="1"/>
      </c:scatterChart>
      <c:valAx>
        <c:axId val="419661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66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399165507649514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609600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C2606A-6F31-F82A-DE17-BB694659B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24</v>
      </c>
      <c r="B2" s="28" t="s">
        <v>37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28427.420999999998</v>
      </c>
      <c r="D4" s="9">
        <v>3.9535480000000001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28427.420999999998</v>
      </c>
    </row>
    <row r="8" spans="1:6" x14ac:dyDescent="0.2">
      <c r="A8" t="s">
        <v>3</v>
      </c>
      <c r="C8">
        <f>+D4</f>
        <v>3.9535480000000001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-2.0982136360691059E-2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6.4441452786323736E-5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55857.56313666307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3.9536124414527865</v>
      </c>
      <c r="E16" s="16" t="s">
        <v>31</v>
      </c>
      <c r="F16" s="17">
        <f ca="1">NOW()+15018.5+B5/24</f>
        <v>60329.088901620373</v>
      </c>
    </row>
    <row r="17" spans="1:17" ht="13.5" thickBot="1" x14ac:dyDescent="0.25">
      <c r="A17" s="16" t="s">
        <v>28</v>
      </c>
      <c r="B17" s="12"/>
      <c r="C17" s="12">
        <f>COUNT(C21:C2191)</f>
        <v>21</v>
      </c>
      <c r="E17" s="16" t="s">
        <v>35</v>
      </c>
      <c r="F17" s="17">
        <f ca="1">ROUND(2*(F16-$C7)/$C8,0)/2+F15</f>
        <v>8070</v>
      </c>
    </row>
    <row r="18" spans="1:17" ht="14.25" thickTop="1" thickBot="1" x14ac:dyDescent="0.25">
      <c r="A18" s="18" t="s">
        <v>5</v>
      </c>
      <c r="B18" s="12"/>
      <c r="C18" s="21">
        <f ca="1">+C15</f>
        <v>55857.56313666307</v>
      </c>
      <c r="D18" s="22">
        <f ca="1">+C16</f>
        <v>3.9536124414527865</v>
      </c>
      <c r="E18" s="16" t="s">
        <v>36</v>
      </c>
      <c r="F18" s="25">
        <f ca="1">ROUND(2*(F16-$C15)/$C16,0)/2+F15</f>
        <v>1132</v>
      </c>
    </row>
    <row r="19" spans="1:17" ht="13.5" thickTop="1" x14ac:dyDescent="0.2">
      <c r="E19" s="16" t="s">
        <v>32</v>
      </c>
      <c r="F19" s="20">
        <f ca="1">+$C7+$C8*F18-15018.5-$C5/24</f>
        <v>17884.733169333329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44" t="s">
        <v>58</v>
      </c>
      <c r="B21" s="45" t="s">
        <v>39</v>
      </c>
      <c r="C21" s="44">
        <v>25893.22</v>
      </c>
      <c r="D21" s="44" t="s">
        <v>51</v>
      </c>
      <c r="E21">
        <f t="shared" ref="E21:E41" si="0">+(C21-C$7)/C$8</f>
        <v>-640.99411465347009</v>
      </c>
      <c r="F21">
        <f t="shared" ref="F21:F41" si="1">ROUND(2*E21,0)/2</f>
        <v>-641</v>
      </c>
      <c r="G21">
        <f t="shared" ref="G21:G41" si="2">+C21-(C$7+F21*C$8)</f>
        <v>2.3268000004463829E-2</v>
      </c>
      <c r="I21">
        <f>+G21</f>
        <v>2.3268000004463829E-2</v>
      </c>
      <c r="O21">
        <f t="shared" ref="O21:O41" ca="1" si="3">+C$11+C$12*$F21</f>
        <v>-6.2289107596724576E-2</v>
      </c>
      <c r="Q21" s="2">
        <f t="shared" ref="Q21:Q41" si="4">+C21-15018.5</f>
        <v>10874.720000000001</v>
      </c>
    </row>
    <row r="22" spans="1:17" x14ac:dyDescent="0.2">
      <c r="A22" t="s">
        <v>12</v>
      </c>
      <c r="C22" s="10">
        <v>28427.420999999998</v>
      </c>
      <c r="D22" s="1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-2.0982136360691059E-2</v>
      </c>
      <c r="Q22" s="2">
        <f t="shared" si="4"/>
        <v>13408.920999999998</v>
      </c>
    </row>
    <row r="23" spans="1:17" x14ac:dyDescent="0.2">
      <c r="A23" s="44" t="s">
        <v>63</v>
      </c>
      <c r="B23" s="45" t="s">
        <v>39</v>
      </c>
      <c r="C23" s="44">
        <v>28427.519</v>
      </c>
      <c r="D23" s="44" t="s">
        <v>51</v>
      </c>
      <c r="E23">
        <f t="shared" si="0"/>
        <v>2.4787861435291877E-2</v>
      </c>
      <c r="F23">
        <f t="shared" si="1"/>
        <v>0</v>
      </c>
      <c r="G23">
        <f t="shared" si="2"/>
        <v>9.8000000001775334E-2</v>
      </c>
      <c r="I23">
        <f t="shared" ref="I23:I37" si="5">+G23</f>
        <v>9.8000000001775334E-2</v>
      </c>
      <c r="O23">
        <f t="shared" ca="1" si="3"/>
        <v>-2.0982136360691059E-2</v>
      </c>
      <c r="Q23" s="2">
        <f t="shared" si="4"/>
        <v>13409.019</v>
      </c>
    </row>
    <row r="24" spans="1:17" x14ac:dyDescent="0.2">
      <c r="A24" s="44" t="s">
        <v>63</v>
      </c>
      <c r="B24" s="45" t="s">
        <v>39</v>
      </c>
      <c r="C24" s="44">
        <v>29194.491999999998</v>
      </c>
      <c r="D24" s="44" t="s">
        <v>51</v>
      </c>
      <c r="E24">
        <f t="shared" si="0"/>
        <v>194.02091488455432</v>
      </c>
      <c r="F24">
        <f t="shared" si="1"/>
        <v>194</v>
      </c>
      <c r="G24">
        <f t="shared" si="2"/>
        <v>8.2687999998597661E-2</v>
      </c>
      <c r="I24">
        <f t="shared" si="5"/>
        <v>8.2687999998597661E-2</v>
      </c>
      <c r="O24">
        <f t="shared" ca="1" si="3"/>
        <v>-8.4804945201442539E-3</v>
      </c>
      <c r="Q24" s="2">
        <f t="shared" si="4"/>
        <v>14175.991999999998</v>
      </c>
    </row>
    <row r="25" spans="1:17" x14ac:dyDescent="0.2">
      <c r="A25" s="44" t="s">
        <v>63</v>
      </c>
      <c r="B25" s="45" t="s">
        <v>39</v>
      </c>
      <c r="C25" s="44">
        <v>29364.385999999999</v>
      </c>
      <c r="D25" s="44" t="s">
        <v>51</v>
      </c>
      <c r="E25">
        <f t="shared" si="0"/>
        <v>236.9934549928318</v>
      </c>
      <c r="F25">
        <f t="shared" si="1"/>
        <v>237</v>
      </c>
      <c r="G25">
        <f t="shared" si="2"/>
        <v>-2.5875999999698251E-2</v>
      </c>
      <c r="I25">
        <f t="shared" si="5"/>
        <v>-2.5875999999698251E-2</v>
      </c>
      <c r="O25">
        <f t="shared" ca="1" si="3"/>
        <v>-5.7095120503323337E-3</v>
      </c>
      <c r="Q25" s="2">
        <f t="shared" si="4"/>
        <v>14345.885999999999</v>
      </c>
    </row>
    <row r="26" spans="1:17" x14ac:dyDescent="0.2">
      <c r="A26" s="44" t="s">
        <v>63</v>
      </c>
      <c r="B26" s="45" t="s">
        <v>39</v>
      </c>
      <c r="C26" s="44">
        <v>29633.312999999998</v>
      </c>
      <c r="D26" s="44" t="s">
        <v>51</v>
      </c>
      <c r="E26">
        <f t="shared" si="0"/>
        <v>305.01514083046413</v>
      </c>
      <c r="F26">
        <f t="shared" si="1"/>
        <v>305</v>
      </c>
      <c r="G26">
        <f t="shared" si="2"/>
        <v>5.9860000001208391E-2</v>
      </c>
      <c r="I26">
        <f t="shared" si="5"/>
        <v>5.9860000001208391E-2</v>
      </c>
      <c r="O26">
        <f t="shared" ca="1" si="3"/>
        <v>-1.3274932608623204E-3</v>
      </c>
      <c r="Q26" s="2">
        <f t="shared" si="4"/>
        <v>14614.812999999998</v>
      </c>
    </row>
    <row r="27" spans="1:17" x14ac:dyDescent="0.2">
      <c r="A27" s="44" t="s">
        <v>63</v>
      </c>
      <c r="B27" s="45" t="s">
        <v>39</v>
      </c>
      <c r="C27" s="44">
        <v>29672.677</v>
      </c>
      <c r="D27" s="44" t="s">
        <v>51</v>
      </c>
      <c r="E27">
        <f t="shared" si="0"/>
        <v>314.97176713170074</v>
      </c>
      <c r="F27">
        <f t="shared" si="1"/>
        <v>315</v>
      </c>
      <c r="G27">
        <f t="shared" si="2"/>
        <v>-0.1116199999996752</v>
      </c>
      <c r="I27">
        <f t="shared" si="5"/>
        <v>-0.1116199999996752</v>
      </c>
      <c r="O27">
        <f t="shared" ca="1" si="3"/>
        <v>-6.8307873299908173E-4</v>
      </c>
      <c r="Q27" s="2">
        <f t="shared" si="4"/>
        <v>14654.177</v>
      </c>
    </row>
    <row r="28" spans="1:17" x14ac:dyDescent="0.2">
      <c r="A28" s="44" t="s">
        <v>63</v>
      </c>
      <c r="B28" s="45" t="s">
        <v>39</v>
      </c>
      <c r="C28" s="44">
        <v>30024.58</v>
      </c>
      <c r="D28" s="44" t="s">
        <v>51</v>
      </c>
      <c r="E28">
        <f t="shared" si="0"/>
        <v>403.98118348379819</v>
      </c>
      <c r="F28">
        <f t="shared" si="1"/>
        <v>404</v>
      </c>
      <c r="G28">
        <f t="shared" si="2"/>
        <v>-7.4391999994986691E-2</v>
      </c>
      <c r="I28">
        <f t="shared" si="5"/>
        <v>-7.4391999994986691E-2</v>
      </c>
      <c r="O28">
        <f t="shared" ca="1" si="3"/>
        <v>5.0522105649837314E-3</v>
      </c>
      <c r="Q28" s="2">
        <f t="shared" si="4"/>
        <v>15006.080000000002</v>
      </c>
    </row>
    <row r="29" spans="1:17" x14ac:dyDescent="0.2">
      <c r="A29" s="44" t="s">
        <v>63</v>
      </c>
      <c r="B29" s="45" t="s">
        <v>39</v>
      </c>
      <c r="C29" s="44">
        <v>32175.308000000001</v>
      </c>
      <c r="D29" s="44" t="s">
        <v>51</v>
      </c>
      <c r="E29">
        <f t="shared" si="0"/>
        <v>947.98064928009023</v>
      </c>
      <c r="F29">
        <f t="shared" si="1"/>
        <v>948</v>
      </c>
      <c r="G29">
        <f t="shared" si="2"/>
        <v>-7.6503999996930361E-2</v>
      </c>
      <c r="I29">
        <f t="shared" si="5"/>
        <v>-7.6503999996930361E-2</v>
      </c>
      <c r="O29">
        <f t="shared" ca="1" si="3"/>
        <v>4.0108360880743842E-2</v>
      </c>
      <c r="Q29" s="2">
        <f t="shared" si="4"/>
        <v>17156.808000000001</v>
      </c>
    </row>
    <row r="30" spans="1:17" x14ac:dyDescent="0.2">
      <c r="A30" s="44" t="s">
        <v>63</v>
      </c>
      <c r="B30" s="45" t="s">
        <v>39</v>
      </c>
      <c r="C30" s="44">
        <v>33183.546999999999</v>
      </c>
      <c r="D30" s="44" t="s">
        <v>51</v>
      </c>
      <c r="E30">
        <f t="shared" si="0"/>
        <v>1203.0019617821765</v>
      </c>
      <c r="F30">
        <f t="shared" si="1"/>
        <v>1203</v>
      </c>
      <c r="G30">
        <f t="shared" si="2"/>
        <v>7.7559999990626238E-3</v>
      </c>
      <c r="I30">
        <f t="shared" si="5"/>
        <v>7.7559999990626238E-3</v>
      </c>
      <c r="O30">
        <f t="shared" ca="1" si="3"/>
        <v>5.6540931341256401E-2</v>
      </c>
      <c r="Q30" s="2">
        <f t="shared" si="4"/>
        <v>18165.046999999999</v>
      </c>
    </row>
    <row r="31" spans="1:17" x14ac:dyDescent="0.2">
      <c r="A31" s="44" t="s">
        <v>63</v>
      </c>
      <c r="B31" s="45" t="s">
        <v>39</v>
      </c>
      <c r="C31" s="44">
        <v>34480.391000000003</v>
      </c>
      <c r="D31" s="44" t="s">
        <v>51</v>
      </c>
      <c r="E31">
        <f t="shared" si="0"/>
        <v>1531.0222615230687</v>
      </c>
      <c r="F31">
        <f t="shared" si="1"/>
        <v>1531</v>
      </c>
      <c r="G31">
        <f t="shared" si="2"/>
        <v>8.8012000007438473E-2</v>
      </c>
      <c r="I31">
        <f t="shared" si="5"/>
        <v>8.8012000007438473E-2</v>
      </c>
      <c r="O31">
        <f t="shared" ca="1" si="3"/>
        <v>7.7677727855170575E-2</v>
      </c>
      <c r="Q31" s="2">
        <f t="shared" si="4"/>
        <v>19461.891000000003</v>
      </c>
    </row>
    <row r="32" spans="1:17" x14ac:dyDescent="0.2">
      <c r="A32" s="44" t="s">
        <v>63</v>
      </c>
      <c r="B32" s="45" t="s">
        <v>39</v>
      </c>
      <c r="C32" s="44">
        <v>34626.54</v>
      </c>
      <c r="D32" s="44" t="s">
        <v>51</v>
      </c>
      <c r="E32">
        <f t="shared" si="0"/>
        <v>1567.9888039806276</v>
      </c>
      <c r="F32">
        <f t="shared" si="1"/>
        <v>1568</v>
      </c>
      <c r="G32">
        <f t="shared" si="2"/>
        <v>-4.4263999996474013E-2</v>
      </c>
      <c r="I32">
        <f t="shared" si="5"/>
        <v>-4.4263999996474013E-2</v>
      </c>
      <c r="O32">
        <f t="shared" ca="1" si="3"/>
        <v>8.0062061608264554E-2</v>
      </c>
      <c r="Q32" s="2">
        <f t="shared" si="4"/>
        <v>19608.04</v>
      </c>
    </row>
    <row r="33" spans="1:17" x14ac:dyDescent="0.2">
      <c r="A33" s="44" t="s">
        <v>63</v>
      </c>
      <c r="B33" s="45" t="s">
        <v>39</v>
      </c>
      <c r="C33" s="44">
        <v>34638.440999999999</v>
      </c>
      <c r="D33" s="44" t="s">
        <v>51</v>
      </c>
      <c r="E33">
        <f t="shared" si="0"/>
        <v>1570.9990115207911</v>
      </c>
      <c r="F33">
        <f t="shared" si="1"/>
        <v>1571</v>
      </c>
      <c r="G33">
        <f t="shared" si="2"/>
        <v>-3.9079999987734482E-3</v>
      </c>
      <c r="I33">
        <f t="shared" si="5"/>
        <v>-3.9079999987734482E-3</v>
      </c>
      <c r="O33">
        <f t="shared" ca="1" si="3"/>
        <v>8.025538596662353E-2</v>
      </c>
      <c r="Q33" s="2">
        <f t="shared" si="4"/>
        <v>19619.940999999999</v>
      </c>
    </row>
    <row r="34" spans="1:17" x14ac:dyDescent="0.2">
      <c r="A34" s="44" t="s">
        <v>98</v>
      </c>
      <c r="B34" s="45" t="s">
        <v>39</v>
      </c>
      <c r="C34" s="44">
        <v>35429.22</v>
      </c>
      <c r="D34" s="44" t="s">
        <v>51</v>
      </c>
      <c r="E34">
        <f t="shared" si="0"/>
        <v>1771.0165653736854</v>
      </c>
      <c r="F34">
        <f t="shared" si="1"/>
        <v>1771</v>
      </c>
      <c r="G34">
        <f t="shared" si="2"/>
        <v>6.5492000001540873E-2</v>
      </c>
      <c r="I34">
        <f t="shared" si="5"/>
        <v>6.5492000001540873E-2</v>
      </c>
      <c r="O34">
        <f t="shared" ca="1" si="3"/>
        <v>9.3143676523888275E-2</v>
      </c>
      <c r="Q34" s="2">
        <f t="shared" si="4"/>
        <v>20410.72</v>
      </c>
    </row>
    <row r="35" spans="1:17" x14ac:dyDescent="0.2">
      <c r="A35" s="44" t="s">
        <v>98</v>
      </c>
      <c r="B35" s="45" t="s">
        <v>39</v>
      </c>
      <c r="C35" s="44">
        <v>35512.326999999997</v>
      </c>
      <c r="D35" s="44" t="s">
        <v>51</v>
      </c>
      <c r="E35">
        <f t="shared" si="0"/>
        <v>1792.0374306825158</v>
      </c>
      <c r="F35">
        <f t="shared" si="1"/>
        <v>1792</v>
      </c>
      <c r="G35">
        <f t="shared" si="2"/>
        <v>0.14798400000290712</v>
      </c>
      <c r="I35">
        <f t="shared" si="5"/>
        <v>0.14798400000290712</v>
      </c>
      <c r="O35">
        <f t="shared" ca="1" si="3"/>
        <v>9.449694703240108E-2</v>
      </c>
      <c r="Q35" s="2">
        <f t="shared" si="4"/>
        <v>20493.826999999997</v>
      </c>
    </row>
    <row r="36" spans="1:17" x14ac:dyDescent="0.2">
      <c r="A36" s="44" t="s">
        <v>98</v>
      </c>
      <c r="B36" s="45" t="s">
        <v>39</v>
      </c>
      <c r="C36" s="44">
        <v>35662.462</v>
      </c>
      <c r="D36" s="44" t="s">
        <v>51</v>
      </c>
      <c r="E36">
        <f t="shared" si="0"/>
        <v>1830.0121814633339</v>
      </c>
      <c r="F36">
        <f t="shared" si="1"/>
        <v>1830</v>
      </c>
      <c r="G36">
        <f t="shared" si="2"/>
        <v>4.8159999998460989E-2</v>
      </c>
      <c r="I36">
        <f t="shared" si="5"/>
        <v>4.8159999998460989E-2</v>
      </c>
      <c r="O36">
        <f t="shared" ca="1" si="3"/>
        <v>9.6945722238281379E-2</v>
      </c>
      <c r="Q36" s="2">
        <f t="shared" si="4"/>
        <v>20643.962</v>
      </c>
    </row>
    <row r="37" spans="1:17" x14ac:dyDescent="0.2">
      <c r="A37" s="44" t="s">
        <v>98</v>
      </c>
      <c r="B37" s="45" t="s">
        <v>39</v>
      </c>
      <c r="C37" s="44">
        <v>35686.409</v>
      </c>
      <c r="D37" s="44" t="s">
        <v>51</v>
      </c>
      <c r="E37">
        <f t="shared" si="0"/>
        <v>1836.069272461091</v>
      </c>
      <c r="F37">
        <f t="shared" si="1"/>
        <v>1836</v>
      </c>
      <c r="G37">
        <f t="shared" si="2"/>
        <v>0.27387199999793665</v>
      </c>
      <c r="I37">
        <f t="shared" si="5"/>
        <v>0.27387199999793665</v>
      </c>
      <c r="O37">
        <f t="shared" ca="1" si="3"/>
        <v>9.7332370954999317E-2</v>
      </c>
      <c r="Q37" s="2">
        <f t="shared" si="4"/>
        <v>20667.909</v>
      </c>
    </row>
    <row r="38" spans="1:17" x14ac:dyDescent="0.2">
      <c r="A38" s="29" t="s">
        <v>38</v>
      </c>
      <c r="B38" s="30" t="s">
        <v>39</v>
      </c>
      <c r="C38" s="29">
        <v>54841.492599999998</v>
      </c>
      <c r="D38" s="29">
        <v>2.3E-3</v>
      </c>
      <c r="E38">
        <f t="shared" si="0"/>
        <v>6681.1055790899718</v>
      </c>
      <c r="F38">
        <f t="shared" si="1"/>
        <v>6681</v>
      </c>
      <c r="G38">
        <f t="shared" si="2"/>
        <v>0.41741199999523815</v>
      </c>
      <c r="J38">
        <f>+G38</f>
        <v>0.41741199999523815</v>
      </c>
      <c r="O38">
        <f t="shared" ca="1" si="3"/>
        <v>0.4095512097047378</v>
      </c>
      <c r="Q38" s="2">
        <f t="shared" si="4"/>
        <v>39822.992599999998</v>
      </c>
    </row>
    <row r="39" spans="1:17" x14ac:dyDescent="0.2">
      <c r="A39" s="44" t="s">
        <v>40</v>
      </c>
      <c r="B39" s="45" t="s">
        <v>39</v>
      </c>
      <c r="C39" s="44">
        <v>55102.4352</v>
      </c>
      <c r="D39" s="44" t="s">
        <v>51</v>
      </c>
      <c r="E39">
        <f t="shared" si="0"/>
        <v>6747.107711857805</v>
      </c>
      <c r="F39">
        <f t="shared" si="1"/>
        <v>6747</v>
      </c>
      <c r="G39">
        <f t="shared" si="2"/>
        <v>0.42584400000487221</v>
      </c>
      <c r="K39">
        <f>+G39</f>
        <v>0.42584400000487221</v>
      </c>
      <c r="O39">
        <f t="shared" ca="1" si="3"/>
        <v>0.41380434558863516</v>
      </c>
      <c r="Q39" s="2">
        <f t="shared" si="4"/>
        <v>40083.9352</v>
      </c>
    </row>
    <row r="40" spans="1:17" x14ac:dyDescent="0.2">
      <c r="A40" s="29" t="s">
        <v>40</v>
      </c>
      <c r="B40" s="30" t="s">
        <v>39</v>
      </c>
      <c r="C40" s="29">
        <v>55102.435230000003</v>
      </c>
      <c r="D40" s="29">
        <v>5.9999999999999995E-4</v>
      </c>
      <c r="E40">
        <f t="shared" si="0"/>
        <v>6747.1077194459267</v>
      </c>
      <c r="F40">
        <f t="shared" si="1"/>
        <v>6747</v>
      </c>
      <c r="G40">
        <f t="shared" si="2"/>
        <v>0.42587400000775233</v>
      </c>
      <c r="K40">
        <f>+G40</f>
        <v>0.42587400000775233</v>
      </c>
      <c r="O40">
        <f t="shared" ca="1" si="3"/>
        <v>0.41380434558863516</v>
      </c>
      <c r="Q40" s="2">
        <f t="shared" si="4"/>
        <v>40083.935230000003</v>
      </c>
    </row>
    <row r="41" spans="1:17" x14ac:dyDescent="0.2">
      <c r="A41" s="44" t="s">
        <v>125</v>
      </c>
      <c r="B41" s="45" t="s">
        <v>39</v>
      </c>
      <c r="C41" s="44">
        <v>55857.573799999998</v>
      </c>
      <c r="D41" s="44" t="s">
        <v>51</v>
      </c>
      <c r="E41">
        <f t="shared" si="0"/>
        <v>6938.110476969041</v>
      </c>
      <c r="F41">
        <f t="shared" si="1"/>
        <v>6938</v>
      </c>
      <c r="G41">
        <f t="shared" si="2"/>
        <v>0.43677600000228267</v>
      </c>
      <c r="K41">
        <f>+G41</f>
        <v>0.43677600000228267</v>
      </c>
      <c r="O41">
        <f t="shared" ca="1" si="3"/>
        <v>0.42611266307082302</v>
      </c>
      <c r="Q41" s="2">
        <f t="shared" si="4"/>
        <v>40839.073799999998</v>
      </c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6"/>
  <sheetViews>
    <sheetView topLeftCell="A6" workbookViewId="0">
      <selection activeCell="A12" sqref="A12:D2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1" t="s">
        <v>41</v>
      </c>
      <c r="I1" s="32" t="s">
        <v>42</v>
      </c>
      <c r="J1" s="33" t="s">
        <v>43</v>
      </c>
    </row>
    <row r="2" spans="1:16" x14ac:dyDescent="0.2">
      <c r="I2" s="34" t="s">
        <v>44</v>
      </c>
      <c r="J2" s="35" t="s">
        <v>45</v>
      </c>
    </row>
    <row r="3" spans="1:16" x14ac:dyDescent="0.2">
      <c r="A3" s="36" t="s">
        <v>46</v>
      </c>
      <c r="I3" s="34" t="s">
        <v>47</v>
      </c>
      <c r="J3" s="35" t="s">
        <v>48</v>
      </c>
    </row>
    <row r="4" spans="1:16" x14ac:dyDescent="0.2">
      <c r="I4" s="34" t="s">
        <v>49</v>
      </c>
      <c r="J4" s="35" t="s">
        <v>48</v>
      </c>
    </row>
    <row r="5" spans="1:16" ht="13.5" thickBot="1" x14ac:dyDescent="0.25">
      <c r="I5" s="37" t="s">
        <v>50</v>
      </c>
      <c r="J5" s="38" t="s">
        <v>51</v>
      </c>
    </row>
    <row r="10" spans="1:16" ht="13.5" thickBot="1" x14ac:dyDescent="0.25"/>
    <row r="11" spans="1:16" ht="12.75" customHeight="1" thickBot="1" x14ac:dyDescent="0.25">
      <c r="A11" s="10" t="str">
        <f t="shared" ref="A11:A29" si="0">P11</f>
        <v>BAVM 209 </v>
      </c>
      <c r="B11" s="3" t="str">
        <f t="shared" ref="B11:B29" si="1">IF(H11=INT(H11),"I","II")</f>
        <v>I</v>
      </c>
      <c r="C11" s="10">
        <f t="shared" ref="C11:C29" si="2">1*G11</f>
        <v>54841.492599999998</v>
      </c>
      <c r="D11" s="12" t="str">
        <f t="shared" ref="D11:D29" si="3">VLOOKUP(F11,I$1:J$5,2,FALSE)</f>
        <v>vis</v>
      </c>
      <c r="E11" s="39">
        <f>VLOOKUP(C11,Active!C$21:E$973,3,FALSE)</f>
        <v>6681.1055790899718</v>
      </c>
      <c r="F11" s="3" t="s">
        <v>50</v>
      </c>
      <c r="G11" s="12" t="str">
        <f t="shared" ref="G11:G29" si="4">MID(I11,3,LEN(I11)-3)</f>
        <v>54841.4926</v>
      </c>
      <c r="H11" s="10">
        <f t="shared" ref="H11:H29" si="5">1*K11</f>
        <v>6681</v>
      </c>
      <c r="I11" s="40" t="s">
        <v>108</v>
      </c>
      <c r="J11" s="41" t="s">
        <v>109</v>
      </c>
      <c r="K11" s="40">
        <v>6681</v>
      </c>
      <c r="L11" s="40" t="s">
        <v>110</v>
      </c>
      <c r="M11" s="41" t="s">
        <v>111</v>
      </c>
      <c r="N11" s="41" t="s">
        <v>112</v>
      </c>
      <c r="O11" s="42" t="s">
        <v>113</v>
      </c>
      <c r="P11" s="43" t="s">
        <v>114</v>
      </c>
    </row>
    <row r="12" spans="1:16" ht="12.75" customHeight="1" thickBot="1" x14ac:dyDescent="0.25">
      <c r="A12" s="10" t="str">
        <f t="shared" si="0"/>
        <v> CPUL 6.23 </v>
      </c>
      <c r="B12" s="3" t="str">
        <f t="shared" si="1"/>
        <v>I</v>
      </c>
      <c r="C12" s="10">
        <f t="shared" si="2"/>
        <v>25893.22</v>
      </c>
      <c r="D12" s="12" t="str">
        <f t="shared" si="3"/>
        <v>vis</v>
      </c>
      <c r="E12" s="39">
        <f>VLOOKUP(C12,Active!C$21:E$973,3,FALSE)</f>
        <v>-640.99411465347009</v>
      </c>
      <c r="F12" s="3" t="s">
        <v>50</v>
      </c>
      <c r="G12" s="12" t="str">
        <f t="shared" si="4"/>
        <v>25893.22</v>
      </c>
      <c r="H12" s="10">
        <f t="shared" si="5"/>
        <v>-641</v>
      </c>
      <c r="I12" s="40" t="s">
        <v>53</v>
      </c>
      <c r="J12" s="41" t="s">
        <v>54</v>
      </c>
      <c r="K12" s="40">
        <v>-641</v>
      </c>
      <c r="L12" s="40" t="s">
        <v>55</v>
      </c>
      <c r="M12" s="41" t="s">
        <v>56</v>
      </c>
      <c r="N12" s="41"/>
      <c r="O12" s="42" t="s">
        <v>57</v>
      </c>
      <c r="P12" s="42" t="s">
        <v>58</v>
      </c>
    </row>
    <row r="13" spans="1:16" ht="12.75" customHeight="1" thickBot="1" x14ac:dyDescent="0.25">
      <c r="A13" s="10" t="str">
        <f t="shared" si="0"/>
        <v> VSS 2.353 </v>
      </c>
      <c r="B13" s="3" t="str">
        <f t="shared" si="1"/>
        <v>I</v>
      </c>
      <c r="C13" s="10">
        <f t="shared" si="2"/>
        <v>28427.519</v>
      </c>
      <c r="D13" s="12" t="str">
        <f t="shared" si="3"/>
        <v>vis</v>
      </c>
      <c r="E13" s="39">
        <f>VLOOKUP(C13,Active!C$21:E$973,3,FALSE)</f>
        <v>2.4787861435291877E-2</v>
      </c>
      <c r="F13" s="3" t="s">
        <v>50</v>
      </c>
      <c r="G13" s="12" t="str">
        <f t="shared" si="4"/>
        <v>28427.519</v>
      </c>
      <c r="H13" s="10">
        <f t="shared" si="5"/>
        <v>0</v>
      </c>
      <c r="I13" s="40" t="s">
        <v>59</v>
      </c>
      <c r="J13" s="41" t="s">
        <v>60</v>
      </c>
      <c r="K13" s="40">
        <v>0</v>
      </c>
      <c r="L13" s="40" t="s">
        <v>61</v>
      </c>
      <c r="M13" s="41" t="s">
        <v>56</v>
      </c>
      <c r="N13" s="41"/>
      <c r="O13" s="42" t="s">
        <v>62</v>
      </c>
      <c r="P13" s="42" t="s">
        <v>63</v>
      </c>
    </row>
    <row r="14" spans="1:16" ht="12.75" customHeight="1" thickBot="1" x14ac:dyDescent="0.25">
      <c r="A14" s="10" t="str">
        <f t="shared" si="0"/>
        <v> VSS 2.353 </v>
      </c>
      <c r="B14" s="3" t="str">
        <f t="shared" si="1"/>
        <v>I</v>
      </c>
      <c r="C14" s="10">
        <f t="shared" si="2"/>
        <v>29194.491999999998</v>
      </c>
      <c r="D14" s="12" t="str">
        <f t="shared" si="3"/>
        <v>vis</v>
      </c>
      <c r="E14" s="39">
        <f>VLOOKUP(C14,Active!C$21:E$973,3,FALSE)</f>
        <v>194.02091488455432</v>
      </c>
      <c r="F14" s="3" t="s">
        <v>50</v>
      </c>
      <c r="G14" s="12" t="str">
        <f t="shared" si="4"/>
        <v>29194.492</v>
      </c>
      <c r="H14" s="10">
        <f t="shared" si="5"/>
        <v>194</v>
      </c>
      <c r="I14" s="40" t="s">
        <v>64</v>
      </c>
      <c r="J14" s="41" t="s">
        <v>65</v>
      </c>
      <c r="K14" s="40">
        <v>194</v>
      </c>
      <c r="L14" s="40" t="s">
        <v>66</v>
      </c>
      <c r="M14" s="41" t="s">
        <v>56</v>
      </c>
      <c r="N14" s="41"/>
      <c r="O14" s="42" t="s">
        <v>62</v>
      </c>
      <c r="P14" s="42" t="s">
        <v>63</v>
      </c>
    </row>
    <row r="15" spans="1:16" ht="12.75" customHeight="1" thickBot="1" x14ac:dyDescent="0.25">
      <c r="A15" s="10" t="str">
        <f t="shared" si="0"/>
        <v> VSS 2.353 </v>
      </c>
      <c r="B15" s="3" t="str">
        <f t="shared" si="1"/>
        <v>I</v>
      </c>
      <c r="C15" s="10">
        <f t="shared" si="2"/>
        <v>29364.385999999999</v>
      </c>
      <c r="D15" s="12" t="str">
        <f t="shared" si="3"/>
        <v>vis</v>
      </c>
      <c r="E15" s="39">
        <f>VLOOKUP(C15,Active!C$21:E$973,3,FALSE)</f>
        <v>236.9934549928318</v>
      </c>
      <c r="F15" s="3" t="s">
        <v>50</v>
      </c>
      <c r="G15" s="12" t="str">
        <f t="shared" si="4"/>
        <v>29364.386</v>
      </c>
      <c r="H15" s="10">
        <f t="shared" si="5"/>
        <v>237</v>
      </c>
      <c r="I15" s="40" t="s">
        <v>67</v>
      </c>
      <c r="J15" s="41" t="s">
        <v>68</v>
      </c>
      <c r="K15" s="40">
        <v>237</v>
      </c>
      <c r="L15" s="40" t="s">
        <v>69</v>
      </c>
      <c r="M15" s="41" t="s">
        <v>56</v>
      </c>
      <c r="N15" s="41"/>
      <c r="O15" s="42" t="s">
        <v>62</v>
      </c>
      <c r="P15" s="42" t="s">
        <v>63</v>
      </c>
    </row>
    <row r="16" spans="1:16" ht="12.75" customHeight="1" thickBot="1" x14ac:dyDescent="0.25">
      <c r="A16" s="10" t="str">
        <f t="shared" si="0"/>
        <v> VSS 2.353 </v>
      </c>
      <c r="B16" s="3" t="str">
        <f t="shared" si="1"/>
        <v>I</v>
      </c>
      <c r="C16" s="10">
        <f t="shared" si="2"/>
        <v>29633.312999999998</v>
      </c>
      <c r="D16" s="12" t="str">
        <f t="shared" si="3"/>
        <v>vis</v>
      </c>
      <c r="E16" s="39">
        <f>VLOOKUP(C16,Active!C$21:E$973,3,FALSE)</f>
        <v>305.01514083046413</v>
      </c>
      <c r="F16" s="3" t="s">
        <v>50</v>
      </c>
      <c r="G16" s="12" t="str">
        <f t="shared" si="4"/>
        <v>29633.313</v>
      </c>
      <c r="H16" s="10">
        <f t="shared" si="5"/>
        <v>305</v>
      </c>
      <c r="I16" s="40" t="s">
        <v>70</v>
      </c>
      <c r="J16" s="41" t="s">
        <v>71</v>
      </c>
      <c r="K16" s="40">
        <v>305</v>
      </c>
      <c r="L16" s="40" t="s">
        <v>72</v>
      </c>
      <c r="M16" s="41" t="s">
        <v>56</v>
      </c>
      <c r="N16" s="41"/>
      <c r="O16" s="42" t="s">
        <v>62</v>
      </c>
      <c r="P16" s="42" t="s">
        <v>63</v>
      </c>
    </row>
    <row r="17" spans="1:16" ht="12.75" customHeight="1" thickBot="1" x14ac:dyDescent="0.25">
      <c r="A17" s="10" t="str">
        <f t="shared" si="0"/>
        <v> VSS 2.353 </v>
      </c>
      <c r="B17" s="3" t="str">
        <f t="shared" si="1"/>
        <v>I</v>
      </c>
      <c r="C17" s="10">
        <f t="shared" si="2"/>
        <v>29672.677</v>
      </c>
      <c r="D17" s="12" t="str">
        <f t="shared" si="3"/>
        <v>vis</v>
      </c>
      <c r="E17" s="39">
        <f>VLOOKUP(C17,Active!C$21:E$973,3,FALSE)</f>
        <v>314.97176713170074</v>
      </c>
      <c r="F17" s="3" t="s">
        <v>50</v>
      </c>
      <c r="G17" s="12" t="str">
        <f t="shared" si="4"/>
        <v>29672.677</v>
      </c>
      <c r="H17" s="10">
        <f t="shared" si="5"/>
        <v>315</v>
      </c>
      <c r="I17" s="40" t="s">
        <v>73</v>
      </c>
      <c r="J17" s="41" t="s">
        <v>74</v>
      </c>
      <c r="K17" s="40">
        <v>315</v>
      </c>
      <c r="L17" s="40" t="s">
        <v>75</v>
      </c>
      <c r="M17" s="41" t="s">
        <v>56</v>
      </c>
      <c r="N17" s="41"/>
      <c r="O17" s="42" t="s">
        <v>62</v>
      </c>
      <c r="P17" s="42" t="s">
        <v>63</v>
      </c>
    </row>
    <row r="18" spans="1:16" ht="12.75" customHeight="1" thickBot="1" x14ac:dyDescent="0.25">
      <c r="A18" s="10" t="str">
        <f t="shared" si="0"/>
        <v> VSS 2.353 </v>
      </c>
      <c r="B18" s="3" t="str">
        <f t="shared" si="1"/>
        <v>I</v>
      </c>
      <c r="C18" s="10">
        <f t="shared" si="2"/>
        <v>30024.58</v>
      </c>
      <c r="D18" s="12" t="str">
        <f t="shared" si="3"/>
        <v>vis</v>
      </c>
      <c r="E18" s="39">
        <f>VLOOKUP(C18,Active!C$21:E$973,3,FALSE)</f>
        <v>403.98118348379819</v>
      </c>
      <c r="F18" s="3" t="s">
        <v>50</v>
      </c>
      <c r="G18" s="12" t="str">
        <f t="shared" si="4"/>
        <v>30024.58</v>
      </c>
      <c r="H18" s="10">
        <f t="shared" si="5"/>
        <v>404</v>
      </c>
      <c r="I18" s="40" t="s">
        <v>76</v>
      </c>
      <c r="J18" s="41" t="s">
        <v>77</v>
      </c>
      <c r="K18" s="40">
        <v>404</v>
      </c>
      <c r="L18" s="40" t="s">
        <v>78</v>
      </c>
      <c r="M18" s="41" t="s">
        <v>56</v>
      </c>
      <c r="N18" s="41"/>
      <c r="O18" s="42" t="s">
        <v>62</v>
      </c>
      <c r="P18" s="42" t="s">
        <v>63</v>
      </c>
    </row>
    <row r="19" spans="1:16" ht="12.75" customHeight="1" thickBot="1" x14ac:dyDescent="0.25">
      <c r="A19" s="10" t="str">
        <f t="shared" si="0"/>
        <v> VSS 2.353 </v>
      </c>
      <c r="B19" s="3" t="str">
        <f t="shared" si="1"/>
        <v>I</v>
      </c>
      <c r="C19" s="10">
        <f t="shared" si="2"/>
        <v>32175.308000000001</v>
      </c>
      <c r="D19" s="12" t="str">
        <f t="shared" si="3"/>
        <v>vis</v>
      </c>
      <c r="E19" s="39">
        <f>VLOOKUP(C19,Active!C$21:E$973,3,FALSE)</f>
        <v>947.98064928009023</v>
      </c>
      <c r="F19" s="3" t="s">
        <v>50</v>
      </c>
      <c r="G19" s="12" t="str">
        <f t="shared" si="4"/>
        <v>32175.308</v>
      </c>
      <c r="H19" s="10">
        <f t="shared" si="5"/>
        <v>948</v>
      </c>
      <c r="I19" s="40" t="s">
        <v>79</v>
      </c>
      <c r="J19" s="41" t="s">
        <v>80</v>
      </c>
      <c r="K19" s="40">
        <v>948</v>
      </c>
      <c r="L19" s="40" t="s">
        <v>81</v>
      </c>
      <c r="M19" s="41" t="s">
        <v>56</v>
      </c>
      <c r="N19" s="41"/>
      <c r="O19" s="42" t="s">
        <v>62</v>
      </c>
      <c r="P19" s="42" t="s">
        <v>63</v>
      </c>
    </row>
    <row r="20" spans="1:16" ht="12.75" customHeight="1" thickBot="1" x14ac:dyDescent="0.25">
      <c r="A20" s="10" t="str">
        <f t="shared" si="0"/>
        <v> VSS 2.353 </v>
      </c>
      <c r="B20" s="3" t="str">
        <f t="shared" si="1"/>
        <v>I</v>
      </c>
      <c r="C20" s="10">
        <f t="shared" si="2"/>
        <v>33183.546999999999</v>
      </c>
      <c r="D20" s="12" t="str">
        <f t="shared" si="3"/>
        <v>vis</v>
      </c>
      <c r="E20" s="39">
        <f>VLOOKUP(C20,Active!C$21:E$973,3,FALSE)</f>
        <v>1203.0019617821765</v>
      </c>
      <c r="F20" s="3" t="s">
        <v>50</v>
      </c>
      <c r="G20" s="12" t="str">
        <f t="shared" si="4"/>
        <v>33183.547</v>
      </c>
      <c r="H20" s="10">
        <f t="shared" si="5"/>
        <v>1203</v>
      </c>
      <c r="I20" s="40" t="s">
        <v>82</v>
      </c>
      <c r="J20" s="41" t="s">
        <v>83</v>
      </c>
      <c r="K20" s="40">
        <v>1203</v>
      </c>
      <c r="L20" s="40" t="s">
        <v>84</v>
      </c>
      <c r="M20" s="41" t="s">
        <v>56</v>
      </c>
      <c r="N20" s="41"/>
      <c r="O20" s="42" t="s">
        <v>62</v>
      </c>
      <c r="P20" s="42" t="s">
        <v>63</v>
      </c>
    </row>
    <row r="21" spans="1:16" ht="12.75" customHeight="1" thickBot="1" x14ac:dyDescent="0.25">
      <c r="A21" s="10" t="str">
        <f t="shared" si="0"/>
        <v> VSS 2.353 </v>
      </c>
      <c r="B21" s="3" t="str">
        <f t="shared" si="1"/>
        <v>I</v>
      </c>
      <c r="C21" s="10">
        <f t="shared" si="2"/>
        <v>34480.391000000003</v>
      </c>
      <c r="D21" s="12" t="str">
        <f t="shared" si="3"/>
        <v>vis</v>
      </c>
      <c r="E21" s="39">
        <f>VLOOKUP(C21,Active!C$21:E$973,3,FALSE)</f>
        <v>1531.0222615230687</v>
      </c>
      <c r="F21" s="3" t="s">
        <v>50</v>
      </c>
      <c r="G21" s="12" t="str">
        <f t="shared" si="4"/>
        <v>34480.391</v>
      </c>
      <c r="H21" s="10">
        <f t="shared" si="5"/>
        <v>1531</v>
      </c>
      <c r="I21" s="40" t="s">
        <v>85</v>
      </c>
      <c r="J21" s="41" t="s">
        <v>86</v>
      </c>
      <c r="K21" s="40">
        <v>1531</v>
      </c>
      <c r="L21" s="40" t="s">
        <v>87</v>
      </c>
      <c r="M21" s="41" t="s">
        <v>56</v>
      </c>
      <c r="N21" s="41"/>
      <c r="O21" s="42" t="s">
        <v>62</v>
      </c>
      <c r="P21" s="42" t="s">
        <v>63</v>
      </c>
    </row>
    <row r="22" spans="1:16" ht="12.75" customHeight="1" thickBot="1" x14ac:dyDescent="0.25">
      <c r="A22" s="10" t="str">
        <f t="shared" si="0"/>
        <v> VSS 2.353 </v>
      </c>
      <c r="B22" s="3" t="str">
        <f t="shared" si="1"/>
        <v>I</v>
      </c>
      <c r="C22" s="10">
        <f t="shared" si="2"/>
        <v>34626.54</v>
      </c>
      <c r="D22" s="12" t="str">
        <f t="shared" si="3"/>
        <v>vis</v>
      </c>
      <c r="E22" s="39">
        <f>VLOOKUP(C22,Active!C$21:E$973,3,FALSE)</f>
        <v>1567.9888039806276</v>
      </c>
      <c r="F22" s="3" t="s">
        <v>50</v>
      </c>
      <c r="G22" s="12" t="str">
        <f t="shared" si="4"/>
        <v>34626.540</v>
      </c>
      <c r="H22" s="10">
        <f t="shared" si="5"/>
        <v>1568</v>
      </c>
      <c r="I22" s="40" t="s">
        <v>88</v>
      </c>
      <c r="J22" s="41" t="s">
        <v>89</v>
      </c>
      <c r="K22" s="40">
        <v>1568</v>
      </c>
      <c r="L22" s="40" t="s">
        <v>90</v>
      </c>
      <c r="M22" s="41" t="s">
        <v>56</v>
      </c>
      <c r="N22" s="41"/>
      <c r="O22" s="42" t="s">
        <v>62</v>
      </c>
      <c r="P22" s="42" t="s">
        <v>63</v>
      </c>
    </row>
    <row r="23" spans="1:16" ht="12.75" customHeight="1" thickBot="1" x14ac:dyDescent="0.25">
      <c r="A23" s="10" t="str">
        <f t="shared" si="0"/>
        <v> VSS 2.353 </v>
      </c>
      <c r="B23" s="3" t="str">
        <f t="shared" si="1"/>
        <v>I</v>
      </c>
      <c r="C23" s="10">
        <f t="shared" si="2"/>
        <v>34638.440999999999</v>
      </c>
      <c r="D23" s="12" t="str">
        <f t="shared" si="3"/>
        <v>vis</v>
      </c>
      <c r="E23" s="39">
        <f>VLOOKUP(C23,Active!C$21:E$973,3,FALSE)</f>
        <v>1570.9990115207911</v>
      </c>
      <c r="F23" s="3" t="s">
        <v>50</v>
      </c>
      <c r="G23" s="12" t="str">
        <f t="shared" si="4"/>
        <v>34638.441</v>
      </c>
      <c r="H23" s="10">
        <f t="shared" si="5"/>
        <v>1571</v>
      </c>
      <c r="I23" s="40" t="s">
        <v>91</v>
      </c>
      <c r="J23" s="41" t="s">
        <v>92</v>
      </c>
      <c r="K23" s="40">
        <v>1571</v>
      </c>
      <c r="L23" s="40" t="s">
        <v>93</v>
      </c>
      <c r="M23" s="41" t="s">
        <v>56</v>
      </c>
      <c r="N23" s="41"/>
      <c r="O23" s="42" t="s">
        <v>62</v>
      </c>
      <c r="P23" s="42" t="s">
        <v>63</v>
      </c>
    </row>
    <row r="24" spans="1:16" ht="12.75" customHeight="1" thickBot="1" x14ac:dyDescent="0.25">
      <c r="A24" s="10" t="str">
        <f t="shared" si="0"/>
        <v> MSAI 29.480 </v>
      </c>
      <c r="B24" s="3" t="str">
        <f t="shared" si="1"/>
        <v>I</v>
      </c>
      <c r="C24" s="10">
        <f t="shared" si="2"/>
        <v>35429.22</v>
      </c>
      <c r="D24" s="12" t="str">
        <f t="shared" si="3"/>
        <v>vis</v>
      </c>
      <c r="E24" s="39">
        <f>VLOOKUP(C24,Active!C$21:E$973,3,FALSE)</f>
        <v>1771.0165653736854</v>
      </c>
      <c r="F24" s="3" t="s">
        <v>50</v>
      </c>
      <c r="G24" s="12" t="str">
        <f t="shared" si="4"/>
        <v>35429.220</v>
      </c>
      <c r="H24" s="10">
        <f t="shared" si="5"/>
        <v>1771</v>
      </c>
      <c r="I24" s="40" t="s">
        <v>94</v>
      </c>
      <c r="J24" s="41" t="s">
        <v>95</v>
      </c>
      <c r="K24" s="40">
        <v>1771</v>
      </c>
      <c r="L24" s="40" t="s">
        <v>96</v>
      </c>
      <c r="M24" s="41" t="s">
        <v>56</v>
      </c>
      <c r="N24" s="41"/>
      <c r="O24" s="42" t="s">
        <v>97</v>
      </c>
      <c r="P24" s="42" t="s">
        <v>98</v>
      </c>
    </row>
    <row r="25" spans="1:16" ht="12.75" customHeight="1" thickBot="1" x14ac:dyDescent="0.25">
      <c r="A25" s="10" t="str">
        <f t="shared" si="0"/>
        <v> MSAI 29.480 </v>
      </c>
      <c r="B25" s="3" t="str">
        <f t="shared" si="1"/>
        <v>I</v>
      </c>
      <c r="C25" s="10">
        <f t="shared" si="2"/>
        <v>35512.326999999997</v>
      </c>
      <c r="D25" s="12" t="str">
        <f t="shared" si="3"/>
        <v>vis</v>
      </c>
      <c r="E25" s="39">
        <f>VLOOKUP(C25,Active!C$21:E$973,3,FALSE)</f>
        <v>1792.0374306825158</v>
      </c>
      <c r="F25" s="3" t="s">
        <v>50</v>
      </c>
      <c r="G25" s="12" t="str">
        <f t="shared" si="4"/>
        <v>35512.327</v>
      </c>
      <c r="H25" s="10">
        <f t="shared" si="5"/>
        <v>1792</v>
      </c>
      <c r="I25" s="40" t="s">
        <v>99</v>
      </c>
      <c r="J25" s="41" t="s">
        <v>100</v>
      </c>
      <c r="K25" s="40">
        <v>1792</v>
      </c>
      <c r="L25" s="40" t="s">
        <v>101</v>
      </c>
      <c r="M25" s="41" t="s">
        <v>56</v>
      </c>
      <c r="N25" s="41"/>
      <c r="O25" s="42" t="s">
        <v>97</v>
      </c>
      <c r="P25" s="42" t="s">
        <v>98</v>
      </c>
    </row>
    <row r="26" spans="1:16" ht="12.75" customHeight="1" thickBot="1" x14ac:dyDescent="0.25">
      <c r="A26" s="10" t="str">
        <f t="shared" si="0"/>
        <v> MSAI 29.480 </v>
      </c>
      <c r="B26" s="3" t="str">
        <f t="shared" si="1"/>
        <v>I</v>
      </c>
      <c r="C26" s="10">
        <f t="shared" si="2"/>
        <v>35662.462</v>
      </c>
      <c r="D26" s="12" t="str">
        <f t="shared" si="3"/>
        <v>vis</v>
      </c>
      <c r="E26" s="39">
        <f>VLOOKUP(C26,Active!C$21:E$973,3,FALSE)</f>
        <v>1830.0121814633339</v>
      </c>
      <c r="F26" s="3" t="s">
        <v>50</v>
      </c>
      <c r="G26" s="12" t="str">
        <f t="shared" si="4"/>
        <v>35662.462</v>
      </c>
      <c r="H26" s="10">
        <f t="shared" si="5"/>
        <v>1830</v>
      </c>
      <c r="I26" s="40" t="s">
        <v>102</v>
      </c>
      <c r="J26" s="41" t="s">
        <v>103</v>
      </c>
      <c r="K26" s="40">
        <v>1830</v>
      </c>
      <c r="L26" s="40" t="s">
        <v>104</v>
      </c>
      <c r="M26" s="41" t="s">
        <v>56</v>
      </c>
      <c r="N26" s="41"/>
      <c r="O26" s="42" t="s">
        <v>97</v>
      </c>
      <c r="P26" s="42" t="s">
        <v>98</v>
      </c>
    </row>
    <row r="27" spans="1:16" ht="12.75" customHeight="1" thickBot="1" x14ac:dyDescent="0.25">
      <c r="A27" s="10" t="str">
        <f t="shared" si="0"/>
        <v> MSAI 29.480 </v>
      </c>
      <c r="B27" s="3" t="str">
        <f t="shared" si="1"/>
        <v>I</v>
      </c>
      <c r="C27" s="10">
        <f t="shared" si="2"/>
        <v>35686.409</v>
      </c>
      <c r="D27" s="12" t="str">
        <f t="shared" si="3"/>
        <v>vis</v>
      </c>
      <c r="E27" s="39">
        <f>VLOOKUP(C27,Active!C$21:E$973,3,FALSE)</f>
        <v>1836.069272461091</v>
      </c>
      <c r="F27" s="3" t="s">
        <v>50</v>
      </c>
      <c r="G27" s="12" t="str">
        <f t="shared" si="4"/>
        <v>35686.409</v>
      </c>
      <c r="H27" s="10">
        <f t="shared" si="5"/>
        <v>1836</v>
      </c>
      <c r="I27" s="40" t="s">
        <v>105</v>
      </c>
      <c r="J27" s="41" t="s">
        <v>106</v>
      </c>
      <c r="K27" s="40">
        <v>1836</v>
      </c>
      <c r="L27" s="40" t="s">
        <v>107</v>
      </c>
      <c r="M27" s="41" t="s">
        <v>56</v>
      </c>
      <c r="N27" s="41"/>
      <c r="O27" s="42" t="s">
        <v>97</v>
      </c>
      <c r="P27" s="42" t="s">
        <v>98</v>
      </c>
    </row>
    <row r="28" spans="1:16" ht="12.75" customHeight="1" thickBot="1" x14ac:dyDescent="0.25">
      <c r="A28" s="10" t="str">
        <f t="shared" si="0"/>
        <v>OEJV 0137 </v>
      </c>
      <c r="B28" s="3" t="str">
        <f t="shared" si="1"/>
        <v>I</v>
      </c>
      <c r="C28" s="10">
        <f t="shared" si="2"/>
        <v>55102.4352</v>
      </c>
      <c r="D28" s="12" t="str">
        <f t="shared" si="3"/>
        <v>vis</v>
      </c>
      <c r="E28" s="39">
        <f>VLOOKUP(C28,Active!C$21:E$973,3,FALSE)</f>
        <v>6747.107711857805</v>
      </c>
      <c r="F28" s="3" t="s">
        <v>50</v>
      </c>
      <c r="G28" s="12" t="str">
        <f t="shared" si="4"/>
        <v>55102.4352</v>
      </c>
      <c r="H28" s="10">
        <f t="shared" si="5"/>
        <v>6747</v>
      </c>
      <c r="I28" s="40" t="s">
        <v>115</v>
      </c>
      <c r="J28" s="41" t="s">
        <v>116</v>
      </c>
      <c r="K28" s="40" t="s">
        <v>117</v>
      </c>
      <c r="L28" s="40" t="s">
        <v>118</v>
      </c>
      <c r="M28" s="41" t="s">
        <v>111</v>
      </c>
      <c r="N28" s="41" t="s">
        <v>42</v>
      </c>
      <c r="O28" s="42" t="s">
        <v>119</v>
      </c>
      <c r="P28" s="43" t="s">
        <v>120</v>
      </c>
    </row>
    <row r="29" spans="1:16" ht="12.75" customHeight="1" thickBot="1" x14ac:dyDescent="0.25">
      <c r="A29" s="10" t="str">
        <f t="shared" si="0"/>
        <v>BAVM 225 </v>
      </c>
      <c r="B29" s="3" t="str">
        <f t="shared" si="1"/>
        <v>I</v>
      </c>
      <c r="C29" s="10">
        <f t="shared" si="2"/>
        <v>55857.573799999998</v>
      </c>
      <c r="D29" s="12" t="str">
        <f t="shared" si="3"/>
        <v>vis</v>
      </c>
      <c r="E29" s="39">
        <f>VLOOKUP(C29,Active!C$21:E$973,3,FALSE)</f>
        <v>6938.110476969041</v>
      </c>
      <c r="F29" s="3" t="s">
        <v>50</v>
      </c>
      <c r="G29" s="12" t="str">
        <f t="shared" si="4"/>
        <v>55857.5738</v>
      </c>
      <c r="H29" s="10">
        <f t="shared" si="5"/>
        <v>6938</v>
      </c>
      <c r="I29" s="40" t="s">
        <v>121</v>
      </c>
      <c r="J29" s="41" t="s">
        <v>122</v>
      </c>
      <c r="K29" s="40" t="s">
        <v>123</v>
      </c>
      <c r="L29" s="40" t="s">
        <v>124</v>
      </c>
      <c r="M29" s="41" t="s">
        <v>111</v>
      </c>
      <c r="N29" s="41" t="s">
        <v>112</v>
      </c>
      <c r="O29" s="42" t="s">
        <v>113</v>
      </c>
      <c r="P29" s="43" t="s">
        <v>125</v>
      </c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</sheetData>
  <phoneticPr fontId="7" type="noConversion"/>
  <hyperlinks>
    <hyperlink ref="A3" r:id="rId1"/>
    <hyperlink ref="P11" r:id="rId2" display="http://www.bav-astro.de/sfs/BAVM_link.php?BAVMnr=209"/>
    <hyperlink ref="P28" r:id="rId3" display="http://var.astro.cz/oejv/issues/oejv0137.pdf"/>
    <hyperlink ref="P29" r:id="rId4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2024-01-19T03:38:01Z</dcterms:modified>
</cp:coreProperties>
</file>