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740B72-781D-4B15-B9E6-6A8005E4A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0" i="1" l="1"/>
  <c r="F240" i="1" s="1"/>
  <c r="G240" i="1" s="1"/>
  <c r="K240" i="1" s="1"/>
  <c r="Q240" i="1"/>
  <c r="E236" i="1"/>
  <c r="F236" i="1" s="1"/>
  <c r="G236" i="1" s="1"/>
  <c r="K236" i="1" s="1"/>
  <c r="Q236" i="1"/>
  <c r="E243" i="1"/>
  <c r="F243" i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1" i="1"/>
  <c r="F241" i="1" s="1"/>
  <c r="G241" i="1" s="1"/>
  <c r="K241" i="1" s="1"/>
  <c r="Q241" i="1"/>
  <c r="E242" i="1"/>
  <c r="F242" i="1" s="1"/>
  <c r="G242" i="1" s="1"/>
  <c r="K242" i="1" s="1"/>
  <c r="Q242" i="1"/>
  <c r="Q239" i="1"/>
  <c r="Q235" i="1"/>
  <c r="Q238" i="1"/>
  <c r="Q23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5" i="1"/>
  <c r="Q214" i="1"/>
  <c r="Q216" i="1"/>
  <c r="Q217" i="1"/>
  <c r="Q218" i="1"/>
  <c r="Q219" i="1"/>
  <c r="Q220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1" i="1"/>
  <c r="Q42" i="1"/>
  <c r="Q43" i="1"/>
  <c r="Q44" i="1"/>
  <c r="Q46" i="1"/>
  <c r="Q47" i="1"/>
  <c r="Q48" i="1"/>
  <c r="Q49" i="1"/>
  <c r="Q50" i="1"/>
  <c r="Q51" i="1"/>
  <c r="Q52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5" i="1"/>
  <c r="Q76" i="1"/>
  <c r="Q79" i="1"/>
  <c r="Q81" i="1"/>
  <c r="Q82" i="1"/>
  <c r="Q83" i="1"/>
  <c r="Q86" i="1"/>
  <c r="Q89" i="1"/>
  <c r="Q91" i="1"/>
  <c r="Q92" i="1"/>
  <c r="Q93" i="1"/>
  <c r="Q94" i="1"/>
  <c r="Q95" i="1"/>
  <c r="Q96" i="1"/>
  <c r="Q97" i="1"/>
  <c r="Q100" i="1"/>
  <c r="Q104" i="1"/>
  <c r="Q106" i="1"/>
  <c r="Q107" i="1"/>
  <c r="Q109" i="1"/>
  <c r="Q112" i="1"/>
  <c r="Q139" i="1"/>
  <c r="Q140" i="1"/>
  <c r="Q141" i="1"/>
  <c r="Q142" i="1"/>
  <c r="Q143" i="1"/>
  <c r="Q144" i="1"/>
  <c r="Q145" i="1"/>
  <c r="Q146" i="1"/>
  <c r="Q155" i="1"/>
  <c r="Q156" i="1"/>
  <c r="Q175" i="1"/>
  <c r="Q192" i="1"/>
  <c r="Q194" i="1"/>
  <c r="Q196" i="1"/>
  <c r="Q198" i="1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169" i="2"/>
  <c r="C169" i="2"/>
  <c r="G168" i="2"/>
  <c r="C168" i="2"/>
  <c r="G167" i="2"/>
  <c r="C167" i="2"/>
  <c r="G166" i="2"/>
  <c r="C166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165" i="2"/>
  <c r="C165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164" i="2"/>
  <c r="C164" i="2"/>
  <c r="G163" i="2"/>
  <c r="C163" i="2"/>
  <c r="G47" i="2"/>
  <c r="C47" i="2"/>
  <c r="G46" i="2"/>
  <c r="C46" i="2"/>
  <c r="G45" i="2"/>
  <c r="C45" i="2"/>
  <c r="G44" i="2"/>
  <c r="C44" i="2"/>
  <c r="G43" i="2"/>
  <c r="C43" i="2"/>
  <c r="G42" i="2"/>
  <c r="C42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54" i="2"/>
  <c r="C154" i="2"/>
  <c r="G153" i="2"/>
  <c r="C153" i="2"/>
  <c r="G152" i="2"/>
  <c r="C152" i="2"/>
  <c r="G151" i="2"/>
  <c r="C151" i="2"/>
  <c r="G150" i="2"/>
  <c r="C150" i="2"/>
  <c r="G20" i="2"/>
  <c r="C20" i="2"/>
  <c r="G19" i="2"/>
  <c r="C19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8" i="2"/>
  <c r="C18" i="2"/>
  <c r="G140" i="2"/>
  <c r="C140" i="2"/>
  <c r="G17" i="2"/>
  <c r="C17" i="2"/>
  <c r="G16" i="2"/>
  <c r="C16" i="2"/>
  <c r="G139" i="2"/>
  <c r="C139" i="2"/>
  <c r="G138" i="2"/>
  <c r="C138" i="2"/>
  <c r="G137" i="2"/>
  <c r="C137" i="2"/>
  <c r="G15" i="2"/>
  <c r="C15" i="2"/>
  <c r="G136" i="2"/>
  <c r="C136" i="2"/>
  <c r="G14" i="2"/>
  <c r="C14" i="2"/>
  <c r="G135" i="2"/>
  <c r="C135" i="2"/>
  <c r="G134" i="2"/>
  <c r="C134" i="2"/>
  <c r="G13" i="2"/>
  <c r="C13" i="2"/>
  <c r="G12" i="2"/>
  <c r="C12" i="2"/>
  <c r="G11" i="2"/>
  <c r="C11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165" i="2"/>
  <c r="D165" i="2"/>
  <c r="B165" i="2"/>
  <c r="A165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64" i="2"/>
  <c r="D164" i="2"/>
  <c r="B164" i="2"/>
  <c r="A164" i="2"/>
  <c r="H163" i="2"/>
  <c r="D163" i="2"/>
  <c r="B163" i="2"/>
  <c r="A163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20" i="2"/>
  <c r="F20" i="2"/>
  <c r="D20" i="2"/>
  <c r="B20" i="2"/>
  <c r="A20" i="2"/>
  <c r="H19" i="2"/>
  <c r="B19" i="2"/>
  <c r="F19" i="2"/>
  <c r="D19" i="2"/>
  <c r="A19" i="2"/>
  <c r="H149" i="2"/>
  <c r="F149" i="2"/>
  <c r="D149" i="2"/>
  <c r="B149" i="2"/>
  <c r="A149" i="2"/>
  <c r="H148" i="2"/>
  <c r="F148" i="2"/>
  <c r="D148" i="2"/>
  <c r="B148" i="2"/>
  <c r="A148" i="2"/>
  <c r="H147" i="2"/>
  <c r="F147" i="2"/>
  <c r="D147" i="2"/>
  <c r="B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8" i="2"/>
  <c r="B18" i="2"/>
  <c r="D18" i="2"/>
  <c r="A18" i="2"/>
  <c r="H140" i="2"/>
  <c r="B140" i="2"/>
  <c r="D140" i="2"/>
  <c r="A140" i="2"/>
  <c r="H17" i="2"/>
  <c r="B17" i="2"/>
  <c r="D17" i="2"/>
  <c r="A17" i="2"/>
  <c r="H16" i="2"/>
  <c r="B16" i="2"/>
  <c r="D16" i="2"/>
  <c r="A16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5" i="2"/>
  <c r="B15" i="2"/>
  <c r="D15" i="2"/>
  <c r="A15" i="2"/>
  <c r="H136" i="2"/>
  <c r="B136" i="2"/>
  <c r="D136" i="2"/>
  <c r="A136" i="2"/>
  <c r="H14" i="2"/>
  <c r="B14" i="2"/>
  <c r="D14" i="2"/>
  <c r="A14" i="2"/>
  <c r="H135" i="2"/>
  <c r="B135" i="2"/>
  <c r="D135" i="2"/>
  <c r="A135" i="2"/>
  <c r="H134" i="2"/>
  <c r="B134" i="2"/>
  <c r="D134" i="2"/>
  <c r="A134" i="2"/>
  <c r="H13" i="2"/>
  <c r="B13" i="2"/>
  <c r="D13" i="2"/>
  <c r="A13" i="2"/>
  <c r="H12" i="2"/>
  <c r="B12" i="2"/>
  <c r="D12" i="2"/>
  <c r="A12" i="2"/>
  <c r="H11" i="2"/>
  <c r="B11" i="2"/>
  <c r="D11" i="2"/>
  <c r="A11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Q212" i="1"/>
  <c r="Q213" i="1"/>
  <c r="Q210" i="1"/>
  <c r="Q211" i="1"/>
  <c r="Q209" i="1"/>
  <c r="Q208" i="1"/>
  <c r="Q206" i="1"/>
  <c r="Q205" i="1"/>
  <c r="Q204" i="1"/>
  <c r="Q207" i="1"/>
  <c r="Q40" i="1"/>
  <c r="Q45" i="1"/>
  <c r="Q173" i="1"/>
  <c r="Q174" i="1"/>
  <c r="Q191" i="1"/>
  <c r="Q203" i="1"/>
  <c r="F16" i="1"/>
  <c r="F17" i="1" s="1"/>
  <c r="C17" i="1"/>
  <c r="Q180" i="1"/>
  <c r="Q182" i="1"/>
  <c r="Q183" i="1"/>
  <c r="Q187" i="1"/>
  <c r="Q188" i="1"/>
  <c r="Q189" i="1"/>
  <c r="Q201" i="1"/>
  <c r="Q202" i="1"/>
  <c r="Q200" i="1"/>
  <c r="Q190" i="1"/>
  <c r="Q193" i="1"/>
  <c r="Q195" i="1"/>
  <c r="Q197" i="1"/>
  <c r="Q199" i="1"/>
  <c r="Q186" i="1"/>
  <c r="Q179" i="1"/>
  <c r="Q181" i="1"/>
  <c r="Q184" i="1"/>
  <c r="Q185" i="1"/>
  <c r="Q53" i="1"/>
  <c r="Q54" i="1"/>
  <c r="Q72" i="1"/>
  <c r="Q73" i="1"/>
  <c r="Q74" i="1"/>
  <c r="Q78" i="1"/>
  <c r="Q77" i="1"/>
  <c r="Q80" i="1"/>
  <c r="Q84" i="1"/>
  <c r="Q85" i="1"/>
  <c r="Q87" i="1"/>
  <c r="Q88" i="1"/>
  <c r="Q90" i="1"/>
  <c r="Q98" i="1"/>
  <c r="Q99" i="1"/>
  <c r="Q101" i="1"/>
  <c r="Q102" i="1"/>
  <c r="Q103" i="1"/>
  <c r="Q105" i="1"/>
  <c r="Q108" i="1"/>
  <c r="Q110" i="1"/>
  <c r="Q111" i="1"/>
  <c r="Q114" i="1"/>
  <c r="Q128" i="1"/>
  <c r="Q137" i="1"/>
  <c r="Q151" i="1"/>
  <c r="Q149" i="1"/>
  <c r="Q130" i="1"/>
  <c r="Q162" i="1"/>
  <c r="Q164" i="1"/>
  <c r="Q166" i="1"/>
  <c r="Q168" i="1"/>
  <c r="Q176" i="1"/>
  <c r="Q177" i="1"/>
  <c r="Q178" i="1"/>
  <c r="Q154" i="1"/>
  <c r="Q153" i="1"/>
  <c r="Q152" i="1"/>
  <c r="Q172" i="1"/>
  <c r="Q171" i="1"/>
  <c r="Q170" i="1"/>
  <c r="Q169" i="1"/>
  <c r="Q160" i="1"/>
  <c r="Q159" i="1"/>
  <c r="Q158" i="1"/>
  <c r="Q157" i="1"/>
  <c r="Q138" i="1"/>
  <c r="Q129" i="1"/>
  <c r="Q147" i="1"/>
  <c r="Q116" i="1"/>
  <c r="Q115" i="1"/>
  <c r="Q113" i="1"/>
  <c r="Q150" i="1"/>
  <c r="Q148" i="1"/>
  <c r="Q136" i="1"/>
  <c r="Q117" i="1"/>
  <c r="Q124" i="1"/>
  <c r="Q125" i="1"/>
  <c r="Q126" i="1"/>
  <c r="Q127" i="1"/>
  <c r="Q119" i="1"/>
  <c r="Q122" i="1"/>
  <c r="Q133" i="1"/>
  <c r="Q120" i="1"/>
  <c r="Q121" i="1"/>
  <c r="Q123" i="1"/>
  <c r="Q118" i="1"/>
  <c r="Q131" i="1"/>
  <c r="Q132" i="1"/>
  <c r="Q134" i="1"/>
  <c r="Q135" i="1"/>
  <c r="Q161" i="1"/>
  <c r="Q163" i="1"/>
  <c r="Q165" i="1"/>
  <c r="Q167" i="1"/>
  <c r="Q38" i="1"/>
  <c r="E239" i="1"/>
  <c r="F239" i="1" s="1"/>
  <c r="G239" i="1" s="1"/>
  <c r="K239" i="1" s="1"/>
  <c r="E227" i="1"/>
  <c r="F227" i="1" s="1"/>
  <c r="G227" i="1" s="1"/>
  <c r="K227" i="1" s="1"/>
  <c r="E188" i="1"/>
  <c r="F188" i="1" s="1"/>
  <c r="G188" i="1" s="1"/>
  <c r="K188" i="1" s="1"/>
  <c r="E196" i="1"/>
  <c r="E204" i="1"/>
  <c r="F204" i="1" s="1"/>
  <c r="G204" i="1" s="1"/>
  <c r="J204" i="1" s="1"/>
  <c r="E212" i="1"/>
  <c r="E218" i="1"/>
  <c r="F218" i="1" s="1"/>
  <c r="G218" i="1" s="1"/>
  <c r="K218" i="1" s="1"/>
  <c r="E24" i="1"/>
  <c r="F24" i="1" s="1"/>
  <c r="G24" i="1" s="1"/>
  <c r="I24" i="1" s="1"/>
  <c r="E32" i="1"/>
  <c r="E42" i="1"/>
  <c r="F42" i="1" s="1"/>
  <c r="G42" i="1" s="1"/>
  <c r="J42" i="1" s="1"/>
  <c r="E51" i="1"/>
  <c r="F51" i="1" s="1"/>
  <c r="G51" i="1" s="1"/>
  <c r="I51" i="1" s="1"/>
  <c r="E61" i="1"/>
  <c r="E69" i="1"/>
  <c r="F69" i="1" s="1"/>
  <c r="G69" i="1" s="1"/>
  <c r="I69" i="1" s="1"/>
  <c r="E83" i="1"/>
  <c r="E96" i="1"/>
  <c r="F96" i="1"/>
  <c r="G96" i="1" s="1"/>
  <c r="J96" i="1" s="1"/>
  <c r="E139" i="1"/>
  <c r="F139" i="1" s="1"/>
  <c r="G139" i="1" s="1"/>
  <c r="J139" i="1" s="1"/>
  <c r="E155" i="1"/>
  <c r="E163" i="2" s="1"/>
  <c r="E147" i="1"/>
  <c r="F147" i="1"/>
  <c r="G147" i="1" s="1"/>
  <c r="J147" i="1" s="1"/>
  <c r="E170" i="1"/>
  <c r="F170" i="1" s="1"/>
  <c r="G170" i="1" s="1"/>
  <c r="E78" i="1"/>
  <c r="F78" i="1" s="1"/>
  <c r="G78" i="1" s="1"/>
  <c r="J78" i="1" s="1"/>
  <c r="E103" i="1"/>
  <c r="F103" i="1"/>
  <c r="G103" i="1" s="1"/>
  <c r="J103" i="1" s="1"/>
  <c r="E124" i="1"/>
  <c r="F124" i="1"/>
  <c r="G124" i="1" s="1"/>
  <c r="J124" i="1" s="1"/>
  <c r="E120" i="1"/>
  <c r="E137" i="1"/>
  <c r="F137" i="1" s="1"/>
  <c r="G137" i="1" s="1"/>
  <c r="J137" i="1" s="1"/>
  <c r="E168" i="1"/>
  <c r="F168" i="1" s="1"/>
  <c r="G168" i="1" s="1"/>
  <c r="J168" i="1" s="1"/>
  <c r="E222" i="1"/>
  <c r="F222" i="1" s="1"/>
  <c r="E230" i="1"/>
  <c r="F230" i="1" s="1"/>
  <c r="G230" i="1" s="1"/>
  <c r="K230" i="1" s="1"/>
  <c r="E191" i="1"/>
  <c r="F191" i="1" s="1"/>
  <c r="G191" i="1" s="1"/>
  <c r="K191" i="1" s="1"/>
  <c r="E199" i="1"/>
  <c r="F199" i="1" s="1"/>
  <c r="G199" i="1" s="1"/>
  <c r="K199" i="1" s="1"/>
  <c r="E207" i="1"/>
  <c r="F207" i="1" s="1"/>
  <c r="G207" i="1" s="1"/>
  <c r="K207" i="1" s="1"/>
  <c r="E219" i="1"/>
  <c r="F219" i="1" s="1"/>
  <c r="G219" i="1" s="1"/>
  <c r="K219" i="1" s="1"/>
  <c r="E27" i="1"/>
  <c r="E35" i="1"/>
  <c r="F35" i="1" s="1"/>
  <c r="G35" i="1" s="1"/>
  <c r="I35" i="1" s="1"/>
  <c r="E46" i="1"/>
  <c r="F46" i="1" s="1"/>
  <c r="G46" i="1" s="1"/>
  <c r="J46" i="1" s="1"/>
  <c r="E56" i="1"/>
  <c r="F56" i="1" s="1"/>
  <c r="G56" i="1" s="1"/>
  <c r="I56" i="1" s="1"/>
  <c r="E64" i="1"/>
  <c r="F64" i="1" s="1"/>
  <c r="E75" i="1"/>
  <c r="F75" i="1" s="1"/>
  <c r="G75" i="1" s="1"/>
  <c r="I75" i="1" s="1"/>
  <c r="E91" i="1"/>
  <c r="F91" i="1" s="1"/>
  <c r="G91" i="1" s="1"/>
  <c r="J91" i="1" s="1"/>
  <c r="E104" i="1"/>
  <c r="E150" i="2" s="1"/>
  <c r="E142" i="1"/>
  <c r="F142" i="1" s="1"/>
  <c r="G142" i="1" s="1"/>
  <c r="J142" i="1" s="1"/>
  <c r="E136" i="1"/>
  <c r="E157" i="1"/>
  <c r="E48" i="2" s="1"/>
  <c r="F157" i="1"/>
  <c r="G157" i="1" s="1"/>
  <c r="J157" i="1" s="1"/>
  <c r="E38" i="1"/>
  <c r="F38" i="1" s="1"/>
  <c r="G38" i="1" s="1"/>
  <c r="H38" i="1" s="1"/>
  <c r="E85" i="1"/>
  <c r="F85" i="1" s="1"/>
  <c r="G85" i="1" s="1"/>
  <c r="E105" i="1"/>
  <c r="F105" i="1" s="1"/>
  <c r="G105" i="1" s="1"/>
  <c r="J105" i="1" s="1"/>
  <c r="E127" i="1"/>
  <c r="F127" i="1" s="1"/>
  <c r="G127" i="1" s="1"/>
  <c r="J127" i="1" s="1"/>
  <c r="E118" i="1"/>
  <c r="F118" i="1" s="1"/>
  <c r="G118" i="1" s="1"/>
  <c r="J118" i="1" s="1"/>
  <c r="E163" i="1"/>
  <c r="F163" i="1" s="1"/>
  <c r="G163" i="1" s="1"/>
  <c r="J163" i="1" s="1"/>
  <c r="E237" i="1"/>
  <c r="F237" i="1" s="1"/>
  <c r="G237" i="1" s="1"/>
  <c r="K237" i="1" s="1"/>
  <c r="E225" i="1"/>
  <c r="F225" i="1" s="1"/>
  <c r="G225" i="1" s="1"/>
  <c r="K225" i="1" s="1"/>
  <c r="E233" i="1"/>
  <c r="F233" i="1" s="1"/>
  <c r="G233" i="1" s="1"/>
  <c r="K233" i="1" s="1"/>
  <c r="E186" i="1"/>
  <c r="E194" i="1"/>
  <c r="F194" i="1" s="1"/>
  <c r="G194" i="1" s="1"/>
  <c r="K194" i="1" s="1"/>
  <c r="E202" i="1"/>
  <c r="E210" i="1"/>
  <c r="F210" i="1" s="1"/>
  <c r="G210" i="1" s="1"/>
  <c r="K210" i="1" s="1"/>
  <c r="E152" i="1"/>
  <c r="F152" i="1" s="1"/>
  <c r="G152" i="1" s="1"/>
  <c r="I152" i="1" s="1"/>
  <c r="E154" i="1"/>
  <c r="F154" i="1" s="1"/>
  <c r="G154" i="1" s="1"/>
  <c r="I154" i="1" s="1"/>
  <c r="E22" i="1"/>
  <c r="E30" i="1"/>
  <c r="F30" i="1"/>
  <c r="E39" i="1"/>
  <c r="F39" i="1" s="1"/>
  <c r="G39" i="1" s="1"/>
  <c r="J39" i="1" s="1"/>
  <c r="E49" i="1"/>
  <c r="E113" i="2" s="1"/>
  <c r="F49" i="1"/>
  <c r="G49" i="1" s="1"/>
  <c r="J49" i="1" s="1"/>
  <c r="E59" i="1"/>
  <c r="E67" i="1"/>
  <c r="F67" i="1" s="1"/>
  <c r="E81" i="1"/>
  <c r="F81" i="1" s="1"/>
  <c r="G81" i="1" s="1"/>
  <c r="I81" i="1" s="1"/>
  <c r="E94" i="1"/>
  <c r="E109" i="1"/>
  <c r="F109" i="1" s="1"/>
  <c r="G109" i="1" s="1"/>
  <c r="J109" i="1" s="1"/>
  <c r="E145" i="1"/>
  <c r="E161" i="2" s="1"/>
  <c r="E115" i="1"/>
  <c r="F115" i="1" s="1"/>
  <c r="G115" i="1" s="1"/>
  <c r="I115" i="1" s="1"/>
  <c r="E160" i="1"/>
  <c r="F160" i="1" s="1"/>
  <c r="G160" i="1" s="1"/>
  <c r="J160" i="1" s="1"/>
  <c r="I170" i="1"/>
  <c r="E74" i="1"/>
  <c r="E101" i="1"/>
  <c r="F101" i="1" s="1"/>
  <c r="G101" i="1" s="1"/>
  <c r="J101" i="1" s="1"/>
  <c r="E114" i="1"/>
  <c r="F114" i="1" s="1"/>
  <c r="G114" i="1" s="1"/>
  <c r="J114" i="1" s="1"/>
  <c r="E128" i="1"/>
  <c r="F128" i="1" s="1"/>
  <c r="G128" i="1" s="1"/>
  <c r="J128" i="1" s="1"/>
  <c r="E134" i="1"/>
  <c r="F134" i="1" s="1"/>
  <c r="G134" i="1" s="1"/>
  <c r="J134" i="1" s="1"/>
  <c r="E166" i="1"/>
  <c r="F166" i="1" s="1"/>
  <c r="G166" i="1" s="1"/>
  <c r="J166" i="1" s="1"/>
  <c r="E220" i="1"/>
  <c r="F220" i="1" s="1"/>
  <c r="G220" i="1" s="1"/>
  <c r="K220" i="1" s="1"/>
  <c r="G222" i="1"/>
  <c r="K222" i="1" s="1"/>
  <c r="E228" i="1"/>
  <c r="F228" i="1" s="1"/>
  <c r="G228" i="1" s="1"/>
  <c r="K228" i="1" s="1"/>
  <c r="E189" i="1"/>
  <c r="F189" i="1" s="1"/>
  <c r="G189" i="1" s="1"/>
  <c r="K189" i="1" s="1"/>
  <c r="E197" i="1"/>
  <c r="F197" i="1" s="1"/>
  <c r="G197" i="1" s="1"/>
  <c r="K197" i="1" s="1"/>
  <c r="E205" i="1"/>
  <c r="F205" i="1" s="1"/>
  <c r="G205" i="1" s="1"/>
  <c r="K205" i="1" s="1"/>
  <c r="E213" i="1"/>
  <c r="F213" i="1" s="1"/>
  <c r="G213" i="1" s="1"/>
  <c r="J213" i="1" s="1"/>
  <c r="E25" i="1"/>
  <c r="F25" i="1" s="1"/>
  <c r="G25" i="1" s="1"/>
  <c r="I25" i="1" s="1"/>
  <c r="E33" i="1"/>
  <c r="E43" i="1"/>
  <c r="E52" i="1"/>
  <c r="E62" i="1"/>
  <c r="F62" i="1" s="1"/>
  <c r="G62" i="1" s="1"/>
  <c r="G64" i="1"/>
  <c r="I64" i="1" s="1"/>
  <c r="E70" i="1"/>
  <c r="F70" i="1" s="1"/>
  <c r="G70" i="1" s="1"/>
  <c r="I70" i="1" s="1"/>
  <c r="E86" i="1"/>
  <c r="F86" i="1" s="1"/>
  <c r="G86" i="1" s="1"/>
  <c r="I86" i="1" s="1"/>
  <c r="E97" i="1"/>
  <c r="E140" i="1"/>
  <c r="E156" i="1"/>
  <c r="F156" i="1" s="1"/>
  <c r="G156" i="1" s="1"/>
  <c r="J156" i="1" s="1"/>
  <c r="E129" i="1"/>
  <c r="F129" i="1" s="1"/>
  <c r="G129" i="1" s="1"/>
  <c r="E171" i="1"/>
  <c r="F171" i="1" s="1"/>
  <c r="G171" i="1" s="1"/>
  <c r="I171" i="1" s="1"/>
  <c r="E80" i="1"/>
  <c r="F80" i="1" s="1"/>
  <c r="G80" i="1" s="1"/>
  <c r="J80" i="1" s="1"/>
  <c r="J85" i="1"/>
  <c r="E88" i="1"/>
  <c r="F88" i="1" s="1"/>
  <c r="G88" i="1" s="1"/>
  <c r="E125" i="1"/>
  <c r="E121" i="1"/>
  <c r="E161" i="1"/>
  <c r="F161" i="1" s="1"/>
  <c r="G161" i="1" s="1"/>
  <c r="J161" i="1" s="1"/>
  <c r="E176" i="1"/>
  <c r="F176" i="1" s="1"/>
  <c r="G176" i="1" s="1"/>
  <c r="J176" i="1" s="1"/>
  <c r="E235" i="1"/>
  <c r="F235" i="1" s="1"/>
  <c r="G235" i="1" s="1"/>
  <c r="K235" i="1" s="1"/>
  <c r="E223" i="1"/>
  <c r="F223" i="1" s="1"/>
  <c r="G223" i="1" s="1"/>
  <c r="K223" i="1" s="1"/>
  <c r="E231" i="1"/>
  <c r="F231" i="1" s="1"/>
  <c r="G231" i="1" s="1"/>
  <c r="K231" i="1" s="1"/>
  <c r="E184" i="1"/>
  <c r="F184" i="1" s="1"/>
  <c r="G184" i="1" s="1"/>
  <c r="K184" i="1" s="1"/>
  <c r="E192" i="1"/>
  <c r="F192" i="1" s="1"/>
  <c r="G192" i="1" s="1"/>
  <c r="K192" i="1" s="1"/>
  <c r="E200" i="1"/>
  <c r="E208" i="1"/>
  <c r="F208" i="1" s="1"/>
  <c r="G208" i="1" s="1"/>
  <c r="K208" i="1" s="1"/>
  <c r="E214" i="1"/>
  <c r="F214" i="1" s="1"/>
  <c r="G214" i="1" s="1"/>
  <c r="K214" i="1" s="1"/>
  <c r="E28" i="1"/>
  <c r="F28" i="1" s="1"/>
  <c r="G28" i="1" s="1"/>
  <c r="I28" i="1" s="1"/>
  <c r="G30" i="1"/>
  <c r="I30" i="1" s="1"/>
  <c r="E36" i="1"/>
  <c r="E47" i="1"/>
  <c r="F47" i="1" s="1"/>
  <c r="G47" i="1" s="1"/>
  <c r="E57" i="1"/>
  <c r="F57" i="1" s="1"/>
  <c r="E65" i="1"/>
  <c r="F65" i="1" s="1"/>
  <c r="G67" i="1"/>
  <c r="I67" i="1" s="1"/>
  <c r="E76" i="1"/>
  <c r="F76" i="1" s="1"/>
  <c r="G76" i="1" s="1"/>
  <c r="I76" i="1" s="1"/>
  <c r="E92" i="1"/>
  <c r="F92" i="1" s="1"/>
  <c r="G92" i="1" s="1"/>
  <c r="J92" i="1" s="1"/>
  <c r="E106" i="1"/>
  <c r="F106" i="1" s="1"/>
  <c r="G106" i="1" s="1"/>
  <c r="J106" i="1" s="1"/>
  <c r="E143" i="1"/>
  <c r="F143" i="1" s="1"/>
  <c r="G143" i="1" s="1"/>
  <c r="J143" i="1" s="1"/>
  <c r="E148" i="1"/>
  <c r="F148" i="1" s="1"/>
  <c r="G148" i="1" s="1"/>
  <c r="J148" i="1" s="1"/>
  <c r="E158" i="1"/>
  <c r="F158" i="1" s="1"/>
  <c r="G158" i="1" s="1"/>
  <c r="J158" i="1" s="1"/>
  <c r="E72" i="1"/>
  <c r="F72" i="1" s="1"/>
  <c r="G72" i="1" s="1"/>
  <c r="J72" i="1" s="1"/>
  <c r="E87" i="1"/>
  <c r="F87" i="1" s="1"/>
  <c r="G87" i="1" s="1"/>
  <c r="J87" i="1" s="1"/>
  <c r="E108" i="1"/>
  <c r="F108" i="1" s="1"/>
  <c r="G108" i="1" s="1"/>
  <c r="J108" i="1" s="1"/>
  <c r="E119" i="1"/>
  <c r="E27" i="2" s="1"/>
  <c r="E131" i="1"/>
  <c r="E164" i="1"/>
  <c r="F164" i="1" s="1"/>
  <c r="G164" i="1" s="1"/>
  <c r="J164" i="1" s="1"/>
  <c r="E226" i="1"/>
  <c r="F226" i="1" s="1"/>
  <c r="G226" i="1" s="1"/>
  <c r="E234" i="1"/>
  <c r="F234" i="1" s="1"/>
  <c r="G234" i="1" s="1"/>
  <c r="K234" i="1" s="1"/>
  <c r="E187" i="1"/>
  <c r="F187" i="1" s="1"/>
  <c r="G187" i="1" s="1"/>
  <c r="K187" i="1" s="1"/>
  <c r="E195" i="1"/>
  <c r="F195" i="1" s="1"/>
  <c r="G195" i="1" s="1"/>
  <c r="K195" i="1" s="1"/>
  <c r="E203" i="1"/>
  <c r="F203" i="1" s="1"/>
  <c r="G203" i="1" s="1"/>
  <c r="K203" i="1" s="1"/>
  <c r="E211" i="1"/>
  <c r="E215" i="1"/>
  <c r="F215" i="1" s="1"/>
  <c r="G215" i="1" s="1"/>
  <c r="K215" i="1"/>
  <c r="E23" i="1"/>
  <c r="F23" i="1" s="1"/>
  <c r="G23" i="1" s="1"/>
  <c r="I23" i="1" s="1"/>
  <c r="E31" i="1"/>
  <c r="F31" i="1"/>
  <c r="G31" i="1" s="1"/>
  <c r="I31" i="1" s="1"/>
  <c r="E41" i="1"/>
  <c r="F41" i="1"/>
  <c r="G41" i="1" s="1"/>
  <c r="J41" i="1" s="1"/>
  <c r="E50" i="1"/>
  <c r="E114" i="2" s="1"/>
  <c r="E60" i="1"/>
  <c r="F60" i="1" s="1"/>
  <c r="G60" i="1" s="1"/>
  <c r="I60" i="1" s="1"/>
  <c r="I62" i="1"/>
  <c r="E68" i="1"/>
  <c r="E130" i="2" s="1"/>
  <c r="E82" i="1"/>
  <c r="F82" i="1" s="1"/>
  <c r="G82" i="1" s="1"/>
  <c r="E95" i="1"/>
  <c r="E146" i="2" s="1"/>
  <c r="E112" i="1"/>
  <c r="E146" i="1"/>
  <c r="E116" i="1"/>
  <c r="I129" i="1"/>
  <c r="E169" i="1"/>
  <c r="F169" i="1" s="1"/>
  <c r="G169" i="1" s="1"/>
  <c r="I169" i="1" s="1"/>
  <c r="E77" i="1"/>
  <c r="E14" i="2" s="1"/>
  <c r="F77" i="1"/>
  <c r="G77" i="1" s="1"/>
  <c r="J77" i="1" s="1"/>
  <c r="E102" i="1"/>
  <c r="F102" i="1"/>
  <c r="J88" i="1"/>
  <c r="E117" i="1"/>
  <c r="E25" i="2" s="1"/>
  <c r="E133" i="1"/>
  <c r="F133" i="1" s="1"/>
  <c r="G133" i="1" s="1"/>
  <c r="J133" i="1" s="1"/>
  <c r="E135" i="1"/>
  <c r="E39" i="2" s="1"/>
  <c r="E167" i="1"/>
  <c r="F167" i="1" s="1"/>
  <c r="G167" i="1" s="1"/>
  <c r="J167" i="1" s="1"/>
  <c r="E238" i="1"/>
  <c r="F238" i="1"/>
  <c r="G238" i="1" s="1"/>
  <c r="K238" i="1" s="1"/>
  <c r="E224" i="1"/>
  <c r="F224" i="1" s="1"/>
  <c r="G224" i="1" s="1"/>
  <c r="K224" i="1" s="1"/>
  <c r="K226" i="1"/>
  <c r="E232" i="1"/>
  <c r="F232" i="1"/>
  <c r="G232" i="1" s="1"/>
  <c r="K232" i="1" s="1"/>
  <c r="E185" i="1"/>
  <c r="F185" i="1"/>
  <c r="G185" i="1" s="1"/>
  <c r="K185" i="1" s="1"/>
  <c r="E193" i="1"/>
  <c r="F193" i="1" s="1"/>
  <c r="G193" i="1" s="1"/>
  <c r="K193" i="1" s="1"/>
  <c r="E201" i="1"/>
  <c r="E76" i="2" s="1"/>
  <c r="F201" i="1"/>
  <c r="G201" i="1" s="1"/>
  <c r="K201" i="1" s="1"/>
  <c r="E209" i="1"/>
  <c r="F209" i="1"/>
  <c r="G209" i="1" s="1"/>
  <c r="K209" i="1" s="1"/>
  <c r="E217" i="1"/>
  <c r="F217" i="1"/>
  <c r="G217" i="1" s="1"/>
  <c r="K217" i="1" s="1"/>
  <c r="E29" i="1"/>
  <c r="E37" i="1"/>
  <c r="E48" i="1"/>
  <c r="F48" i="1" s="1"/>
  <c r="G48" i="1" s="1"/>
  <c r="J48" i="1" s="1"/>
  <c r="E58" i="1"/>
  <c r="E66" i="1"/>
  <c r="E79" i="1"/>
  <c r="F79" i="1" s="1"/>
  <c r="G79" i="1" s="1"/>
  <c r="J79" i="1" s="1"/>
  <c r="I82" i="1"/>
  <c r="E93" i="1"/>
  <c r="E107" i="1"/>
  <c r="F107" i="1" s="1"/>
  <c r="G107" i="1" s="1"/>
  <c r="I107" i="1" s="1"/>
  <c r="E144" i="1"/>
  <c r="F144" i="1" s="1"/>
  <c r="G144" i="1" s="1"/>
  <c r="J144" i="1" s="1"/>
  <c r="E113" i="1"/>
  <c r="E159" i="1"/>
  <c r="E190" i="1"/>
  <c r="E26" i="1"/>
  <c r="F26" i="1" s="1"/>
  <c r="G26" i="1" s="1"/>
  <c r="I26" i="1" s="1"/>
  <c r="E141" i="1"/>
  <c r="E84" i="1"/>
  <c r="E16" i="2" s="1"/>
  <c r="E162" i="1"/>
  <c r="F162" i="1" s="1"/>
  <c r="G162" i="1" s="1"/>
  <c r="J162" i="1" s="1"/>
  <c r="E177" i="1"/>
  <c r="F177" i="1" s="1"/>
  <c r="G177" i="1" s="1"/>
  <c r="J177" i="1" s="1"/>
  <c r="E40" i="1"/>
  <c r="F40" i="1"/>
  <c r="G40" i="1" s="1"/>
  <c r="J40" i="1" s="1"/>
  <c r="E216" i="1"/>
  <c r="F216" i="1" s="1"/>
  <c r="G216" i="1" s="1"/>
  <c r="K216" i="1" s="1"/>
  <c r="E55" i="1"/>
  <c r="F55" i="1" s="1"/>
  <c r="G55" i="1" s="1"/>
  <c r="I55" i="1" s="1"/>
  <c r="E111" i="1"/>
  <c r="F111" i="1"/>
  <c r="G111" i="1" s="1"/>
  <c r="J111" i="1" s="1"/>
  <c r="E181" i="1"/>
  <c r="F181" i="1" s="1"/>
  <c r="G181" i="1" s="1"/>
  <c r="K181" i="1" s="1"/>
  <c r="E182" i="1"/>
  <c r="E150" i="1"/>
  <c r="F150" i="1" s="1"/>
  <c r="E110" i="1"/>
  <c r="F110" i="1" s="1"/>
  <c r="G57" i="1"/>
  <c r="I57" i="1" s="1"/>
  <c r="E89" i="1"/>
  <c r="F89" i="1" s="1"/>
  <c r="G89" i="1" s="1"/>
  <c r="J89" i="1" s="1"/>
  <c r="E172" i="1"/>
  <c r="F172" i="1" s="1"/>
  <c r="G172" i="1" s="1"/>
  <c r="I172" i="1" s="1"/>
  <c r="E123" i="1"/>
  <c r="F123" i="1" s="1"/>
  <c r="G123" i="1" s="1"/>
  <c r="J123" i="1" s="1"/>
  <c r="E173" i="1"/>
  <c r="F173" i="1" s="1"/>
  <c r="G173" i="1" s="1"/>
  <c r="I173" i="1" s="1"/>
  <c r="E183" i="1"/>
  <c r="F183" i="1" s="1"/>
  <c r="G183" i="1" s="1"/>
  <c r="K183" i="1" s="1"/>
  <c r="E221" i="1"/>
  <c r="F221" i="1" s="1"/>
  <c r="G221" i="1" s="1"/>
  <c r="K221" i="1" s="1"/>
  <c r="E198" i="1"/>
  <c r="F198" i="1" s="1"/>
  <c r="G198" i="1" s="1"/>
  <c r="K198" i="1" s="1"/>
  <c r="E34" i="1"/>
  <c r="F34" i="1" s="1"/>
  <c r="G34" i="1" s="1"/>
  <c r="I34" i="1" s="1"/>
  <c r="E175" i="1"/>
  <c r="E98" i="1"/>
  <c r="F98" i="1" s="1"/>
  <c r="G98" i="1" s="1"/>
  <c r="J98" i="1" s="1"/>
  <c r="E165" i="1"/>
  <c r="E178" i="1"/>
  <c r="F178" i="1" s="1"/>
  <c r="G178" i="1" s="1"/>
  <c r="J178" i="1" s="1"/>
  <c r="E45" i="1"/>
  <c r="F45" i="1" s="1"/>
  <c r="G45" i="1" s="1"/>
  <c r="J45" i="1" s="1"/>
  <c r="E149" i="1"/>
  <c r="F149" i="1" s="1"/>
  <c r="G149" i="1" s="1"/>
  <c r="J149" i="1" s="1"/>
  <c r="E53" i="1"/>
  <c r="F53" i="1" s="1"/>
  <c r="E130" i="1"/>
  <c r="F130" i="1" s="1"/>
  <c r="E63" i="1"/>
  <c r="F63" i="1" s="1"/>
  <c r="G63" i="1" s="1"/>
  <c r="I63" i="1" s="1"/>
  <c r="E126" i="1"/>
  <c r="F126" i="1" s="1"/>
  <c r="G126" i="1" s="1"/>
  <c r="J126" i="1" s="1"/>
  <c r="E153" i="1"/>
  <c r="F153" i="1" s="1"/>
  <c r="G153" i="1" s="1"/>
  <c r="I153" i="1" s="1"/>
  <c r="G65" i="1"/>
  <c r="I65" i="1" s="1"/>
  <c r="E100" i="1"/>
  <c r="F100" i="1" s="1"/>
  <c r="G100" i="1" s="1"/>
  <c r="I100" i="1" s="1"/>
  <c r="E73" i="1"/>
  <c r="F73" i="1" s="1"/>
  <c r="G73" i="1" s="1"/>
  <c r="J73" i="1" s="1"/>
  <c r="G102" i="1"/>
  <c r="J102" i="1" s="1"/>
  <c r="E132" i="1"/>
  <c r="F132" i="1" s="1"/>
  <c r="G132" i="1" s="1"/>
  <c r="J132" i="1" s="1"/>
  <c r="E174" i="1"/>
  <c r="E54" i="1"/>
  <c r="F54" i="1" s="1"/>
  <c r="E229" i="1"/>
  <c r="F229" i="1" s="1"/>
  <c r="G229" i="1" s="1"/>
  <c r="K229" i="1" s="1"/>
  <c r="E206" i="1"/>
  <c r="E21" i="1"/>
  <c r="E88" i="2" s="1"/>
  <c r="E44" i="1"/>
  <c r="F44" i="1" s="1"/>
  <c r="G44" i="1" s="1"/>
  <c r="I44" i="1" s="1"/>
  <c r="E138" i="1"/>
  <c r="F138" i="1" s="1"/>
  <c r="G138" i="1" s="1"/>
  <c r="I138" i="1" s="1"/>
  <c r="E90" i="1"/>
  <c r="F90" i="1" s="1"/>
  <c r="G90" i="1" s="1"/>
  <c r="J90" i="1" s="1"/>
  <c r="E179" i="1"/>
  <c r="F179" i="1" s="1"/>
  <c r="G179" i="1" s="1"/>
  <c r="K179" i="1" s="1"/>
  <c r="E180" i="1"/>
  <c r="F180" i="1" s="1"/>
  <c r="G180" i="1" s="1"/>
  <c r="K180" i="1" s="1"/>
  <c r="E151" i="1"/>
  <c r="I47" i="1"/>
  <c r="E71" i="1"/>
  <c r="E133" i="2" s="1"/>
  <c r="E122" i="1"/>
  <c r="F122" i="1"/>
  <c r="G122" i="1" s="1"/>
  <c r="J122" i="1" s="1"/>
  <c r="E99" i="1"/>
  <c r="F99" i="1" s="1"/>
  <c r="E98" i="2"/>
  <c r="E152" i="2"/>
  <c r="E23" i="2"/>
  <c r="E49" i="2"/>
  <c r="E126" i="2"/>
  <c r="E141" i="2"/>
  <c r="E19" i="2"/>
  <c r="E153" i="2"/>
  <c r="E38" i="2"/>
  <c r="E60" i="2"/>
  <c r="E70" i="2"/>
  <c r="E87" i="2"/>
  <c r="E131" i="2"/>
  <c r="E90" i="2"/>
  <c r="E122" i="2"/>
  <c r="E127" i="2"/>
  <c r="E20" i="2"/>
  <c r="E167" i="2"/>
  <c r="E91" i="2"/>
  <c r="E109" i="2"/>
  <c r="E118" i="2"/>
  <c r="E123" i="2"/>
  <c r="E142" i="2"/>
  <c r="E147" i="2"/>
  <c r="E34" i="2"/>
  <c r="E158" i="2"/>
  <c r="E42" i="2"/>
  <c r="E51" i="2"/>
  <c r="E56" i="2"/>
  <c r="E66" i="2"/>
  <c r="E78" i="2"/>
  <c r="E105" i="2"/>
  <c r="E35" i="2"/>
  <c r="E43" i="2"/>
  <c r="E57" i="2"/>
  <c r="E72" i="2"/>
  <c r="E84" i="2"/>
  <c r="E110" i="2"/>
  <c r="E140" i="2"/>
  <c r="E30" i="2"/>
  <c r="E159" i="2"/>
  <c r="E52" i="2"/>
  <c r="E79" i="2"/>
  <c r="E115" i="2"/>
  <c r="E97" i="2"/>
  <c r="E106" i="2"/>
  <c r="E111" i="2"/>
  <c r="E129" i="2"/>
  <c r="E138" i="2"/>
  <c r="E26" i="2"/>
  <c r="E31" i="2"/>
  <c r="E68" i="2"/>
  <c r="E80" i="2"/>
  <c r="E44" i="2"/>
  <c r="F151" i="1"/>
  <c r="G151" i="1" s="1"/>
  <c r="J151" i="1" s="1"/>
  <c r="F66" i="1"/>
  <c r="G66" i="1"/>
  <c r="I66" i="1" s="1"/>
  <c r="E128" i="2"/>
  <c r="F29" i="1"/>
  <c r="G29" i="1" s="1"/>
  <c r="I29" i="1" s="1"/>
  <c r="E96" i="2"/>
  <c r="F116" i="1"/>
  <c r="G116" i="1" s="1"/>
  <c r="I116" i="1" s="1"/>
  <c r="E24" i="2"/>
  <c r="F74" i="1"/>
  <c r="G74" i="1" s="1"/>
  <c r="J74" i="1" s="1"/>
  <c r="E13" i="2"/>
  <c r="F136" i="1"/>
  <c r="G136" i="1" s="1"/>
  <c r="J136" i="1" s="1"/>
  <c r="E40" i="2"/>
  <c r="F21" i="1"/>
  <c r="G21" i="1" s="1"/>
  <c r="I21" i="1" s="1"/>
  <c r="F155" i="1"/>
  <c r="G155" i="1" s="1"/>
  <c r="J155" i="1" s="1"/>
  <c r="E11" i="2"/>
  <c r="F206" i="1"/>
  <c r="G206" i="1" s="1"/>
  <c r="K206" i="1" s="1"/>
  <c r="E81" i="2"/>
  <c r="F175" i="1"/>
  <c r="G175" i="1" s="1"/>
  <c r="I175" i="1" s="1"/>
  <c r="E165" i="2"/>
  <c r="F190" i="1"/>
  <c r="G190" i="1" s="1"/>
  <c r="J190" i="1" s="1"/>
  <c r="E73" i="2"/>
  <c r="F58" i="1"/>
  <c r="G58" i="1"/>
  <c r="I58" i="1" s="1"/>
  <c r="E120" i="2"/>
  <c r="E58" i="2"/>
  <c r="F97" i="1"/>
  <c r="G97" i="1" s="1"/>
  <c r="J97" i="1" s="1"/>
  <c r="E148" i="2"/>
  <c r="F52" i="1"/>
  <c r="G52" i="1"/>
  <c r="I52" i="1" s="1"/>
  <c r="E116" i="2"/>
  <c r="F186" i="1"/>
  <c r="G186" i="1" s="1"/>
  <c r="J186" i="1" s="1"/>
  <c r="E69" i="2"/>
  <c r="F61" i="1"/>
  <c r="G61" i="1"/>
  <c r="I61" i="1" s="1"/>
  <c r="E124" i="2"/>
  <c r="F196" i="1"/>
  <c r="G196" i="1" s="1"/>
  <c r="K196" i="1" s="1"/>
  <c r="E168" i="2"/>
  <c r="E155" i="2"/>
  <c r="F182" i="1"/>
  <c r="G182" i="1" s="1"/>
  <c r="K182" i="1" s="1"/>
  <c r="E65" i="2"/>
  <c r="F159" i="1"/>
  <c r="G159" i="1" s="1"/>
  <c r="J159" i="1" s="1"/>
  <c r="E50" i="2"/>
  <c r="F93" i="1"/>
  <c r="G93" i="1" s="1"/>
  <c r="J93" i="1" s="1"/>
  <c r="E144" i="2"/>
  <c r="F112" i="1"/>
  <c r="G112" i="1" s="1"/>
  <c r="J112" i="1" s="1"/>
  <c r="E154" i="2"/>
  <c r="F131" i="1"/>
  <c r="G131" i="1" s="1"/>
  <c r="J131" i="1" s="1"/>
  <c r="E36" i="2"/>
  <c r="F125" i="1"/>
  <c r="G125" i="1" s="1"/>
  <c r="J125" i="1" s="1"/>
  <c r="E32" i="2"/>
  <c r="F43" i="1"/>
  <c r="G43" i="1" s="1"/>
  <c r="I43" i="1" s="1"/>
  <c r="E108" i="2"/>
  <c r="F104" i="1"/>
  <c r="G104" i="1" s="1"/>
  <c r="J104" i="1" s="1"/>
  <c r="E37" i="2"/>
  <c r="E102" i="2"/>
  <c r="F120" i="1"/>
  <c r="G120" i="1" s="1"/>
  <c r="J120" i="1" s="1"/>
  <c r="E28" i="2"/>
  <c r="E136" i="2"/>
  <c r="F37" i="1"/>
  <c r="G37" i="1" s="1"/>
  <c r="I37" i="1" s="1"/>
  <c r="E104" i="2"/>
  <c r="F211" i="1"/>
  <c r="G211" i="1" s="1"/>
  <c r="J211" i="1" s="1"/>
  <c r="E85" i="2"/>
  <c r="F33" i="1"/>
  <c r="G33" i="1" s="1"/>
  <c r="I33" i="1" s="1"/>
  <c r="E100" i="2"/>
  <c r="F145" i="1"/>
  <c r="G145" i="1" s="1"/>
  <c r="J145" i="1" s="1"/>
  <c r="F202" i="1"/>
  <c r="G202" i="1" s="1"/>
  <c r="K202" i="1" s="1"/>
  <c r="E77" i="2"/>
  <c r="E74" i="2"/>
  <c r="F165" i="1"/>
  <c r="G165" i="1" s="1"/>
  <c r="J165" i="1" s="1"/>
  <c r="E54" i="2"/>
  <c r="F141" i="1"/>
  <c r="G141" i="1"/>
  <c r="J141" i="1" s="1"/>
  <c r="E157" i="2"/>
  <c r="F83" i="1"/>
  <c r="G83" i="1" s="1"/>
  <c r="I83" i="1" s="1"/>
  <c r="E139" i="2"/>
  <c r="E149" i="2"/>
  <c r="E62" i="2" l="1"/>
  <c r="F95" i="1"/>
  <c r="G95" i="1" s="1"/>
  <c r="J95" i="1" s="1"/>
  <c r="F119" i="1"/>
  <c r="G119" i="1" s="1"/>
  <c r="J119" i="1" s="1"/>
  <c r="F135" i="1"/>
  <c r="G135" i="1" s="1"/>
  <c r="J135" i="1" s="1"/>
  <c r="E17" i="2"/>
  <c r="E59" i="2"/>
  <c r="E137" i="2"/>
  <c r="E134" i="2"/>
  <c r="E55" i="2"/>
  <c r="E64" i="2"/>
  <c r="F84" i="1"/>
  <c r="G84" i="1" s="1"/>
  <c r="J84" i="1" s="1"/>
  <c r="E93" i="2"/>
  <c r="E151" i="2"/>
  <c r="E92" i="2"/>
  <c r="E160" i="2"/>
  <c r="E164" i="2"/>
  <c r="E119" i="2"/>
  <c r="E117" i="2"/>
  <c r="E95" i="2"/>
  <c r="E46" i="2"/>
  <c r="F71" i="1"/>
  <c r="G71" i="1" s="1"/>
  <c r="U71" i="1" s="1"/>
  <c r="F117" i="1"/>
  <c r="G117" i="1" s="1"/>
  <c r="J117" i="1" s="1"/>
  <c r="F68" i="1"/>
  <c r="G68" i="1" s="1"/>
  <c r="I68" i="1" s="1"/>
  <c r="E47" i="2"/>
  <c r="E132" i="2"/>
  <c r="E18" i="2"/>
  <c r="E71" i="2"/>
  <c r="E33" i="2"/>
  <c r="E112" i="2"/>
  <c r="E107" i="2"/>
  <c r="E125" i="2"/>
  <c r="E169" i="2"/>
  <c r="E15" i="2"/>
  <c r="E45" i="2"/>
  <c r="E135" i="2"/>
  <c r="E67" i="2"/>
  <c r="E143" i="2"/>
  <c r="E166" i="2"/>
  <c r="E12" i="2"/>
  <c r="F50" i="1"/>
  <c r="G50" i="1" s="1"/>
  <c r="I50" i="1" s="1"/>
  <c r="F121" i="1"/>
  <c r="G121" i="1" s="1"/>
  <c r="J121" i="1" s="1"/>
  <c r="E29" i="2"/>
  <c r="E121" i="2"/>
  <c r="F59" i="1"/>
  <c r="G59" i="1" s="1"/>
  <c r="I59" i="1" s="1"/>
  <c r="E89" i="2"/>
  <c r="F22" i="1"/>
  <c r="G22" i="1" s="1"/>
  <c r="I22" i="1" s="1"/>
  <c r="E94" i="2"/>
  <c r="F27" i="1"/>
  <c r="G27" i="1" s="1"/>
  <c r="I27" i="1" s="1"/>
  <c r="E63" i="2"/>
  <c r="E41" i="2"/>
  <c r="E83" i="2"/>
  <c r="E75" i="2"/>
  <c r="F200" i="1"/>
  <c r="G200" i="1" s="1"/>
  <c r="F140" i="1"/>
  <c r="G140" i="1" s="1"/>
  <c r="J140" i="1" s="1"/>
  <c r="E156" i="2"/>
  <c r="F212" i="1"/>
  <c r="G212" i="1" s="1"/>
  <c r="J212" i="1" s="1"/>
  <c r="E86" i="2"/>
  <c r="F174" i="1"/>
  <c r="G174" i="1" s="1"/>
  <c r="I174" i="1" s="1"/>
  <c r="E61" i="2"/>
  <c r="F113" i="1"/>
  <c r="G113" i="1" s="1"/>
  <c r="I113" i="1" s="1"/>
  <c r="E21" i="2"/>
  <c r="F36" i="1"/>
  <c r="G36" i="1" s="1"/>
  <c r="I36" i="1" s="1"/>
  <c r="E103" i="2"/>
  <c r="F94" i="1"/>
  <c r="G94" i="1" s="1"/>
  <c r="J94" i="1" s="1"/>
  <c r="E145" i="2"/>
  <c r="E22" i="2"/>
  <c r="E53" i="2"/>
  <c r="E101" i="2"/>
  <c r="E82" i="2"/>
  <c r="E162" i="2"/>
  <c r="F146" i="1"/>
  <c r="G146" i="1" s="1"/>
  <c r="J146" i="1" s="1"/>
  <c r="F32" i="1"/>
  <c r="G32" i="1" s="1"/>
  <c r="I32" i="1" s="1"/>
  <c r="E99" i="2"/>
  <c r="C11" i="1"/>
  <c r="C12" i="1"/>
  <c r="O240" i="1" l="1"/>
  <c r="C16" i="1"/>
  <c r="D18" i="1" s="1"/>
  <c r="O232" i="1"/>
  <c r="O173" i="1"/>
  <c r="O156" i="1"/>
  <c r="O167" i="1"/>
  <c r="O206" i="1"/>
  <c r="O215" i="1"/>
  <c r="O207" i="1"/>
  <c r="O155" i="1"/>
  <c r="O179" i="1"/>
  <c r="O146" i="1"/>
  <c r="O230" i="1"/>
  <c r="O205" i="1"/>
  <c r="C15" i="1"/>
  <c r="O169" i="1"/>
  <c r="O243" i="1"/>
  <c r="O158" i="1"/>
  <c r="O170" i="1"/>
  <c r="O212" i="1"/>
  <c r="O213" i="1"/>
  <c r="O196" i="1"/>
  <c r="O149" i="1"/>
  <c r="O180" i="1"/>
  <c r="O220" i="1"/>
  <c r="O218" i="1"/>
  <c r="O165" i="1"/>
  <c r="O244" i="1"/>
  <c r="O228" i="1"/>
  <c r="O154" i="1"/>
  <c r="O175" i="1"/>
  <c r="O237" i="1"/>
  <c r="O202" i="1"/>
  <c r="O144" i="1"/>
  <c r="O147" i="1"/>
  <c r="O225" i="1"/>
  <c r="O201" i="1"/>
  <c r="O178" i="1"/>
  <c r="O221" i="1"/>
  <c r="O168" i="1"/>
  <c r="O194" i="1"/>
  <c r="O163" i="1"/>
  <c r="O242" i="1"/>
  <c r="O234" i="1"/>
  <c r="O233" i="1"/>
  <c r="O193" i="1"/>
  <c r="O186" i="1"/>
  <c r="O200" i="1"/>
  <c r="O153" i="1"/>
  <c r="O204" i="1"/>
  <c r="O198" i="1"/>
  <c r="O235" i="1"/>
  <c r="O211" i="1"/>
  <c r="O236" i="1"/>
  <c r="O187" i="1"/>
  <c r="O231" i="1"/>
  <c r="O188" i="1"/>
  <c r="O239" i="1"/>
  <c r="O195" i="1"/>
  <c r="O174" i="1"/>
  <c r="O208" i="1"/>
  <c r="O185" i="1"/>
  <c r="O152" i="1"/>
  <c r="O164" i="1"/>
  <c r="O224" i="1"/>
  <c r="O172" i="1"/>
  <c r="O162" i="1"/>
  <c r="O245" i="1"/>
  <c r="O199" i="1"/>
  <c r="O166" i="1"/>
  <c r="O210" i="1"/>
  <c r="O227" i="1"/>
  <c r="O183" i="1"/>
  <c r="O190" i="1"/>
  <c r="O150" i="1"/>
  <c r="O151" i="1"/>
  <c r="O223" i="1"/>
  <c r="O181" i="1"/>
  <c r="O217" i="1"/>
  <c r="O177" i="1"/>
  <c r="O182" i="1"/>
  <c r="O203" i="1"/>
  <c r="O159" i="1"/>
  <c r="O238" i="1"/>
  <c r="O216" i="1"/>
  <c r="O145" i="1"/>
  <c r="O226" i="1"/>
  <c r="O214" i="1"/>
  <c r="O176" i="1"/>
  <c r="O192" i="1"/>
  <c r="O241" i="1"/>
  <c r="O157" i="1"/>
  <c r="O219" i="1"/>
  <c r="O189" i="1"/>
  <c r="O143" i="1"/>
  <c r="O148" i="1"/>
  <c r="O209" i="1"/>
  <c r="O229" i="1"/>
  <c r="O160" i="1"/>
  <c r="O222" i="1"/>
  <c r="O184" i="1"/>
  <c r="O191" i="1"/>
  <c r="O161" i="1"/>
  <c r="O171" i="1"/>
  <c r="O197" i="1"/>
  <c r="K200" i="1"/>
  <c r="F18" i="1" l="1"/>
  <c r="F19" i="1" s="1"/>
  <c r="C18" i="1"/>
</calcChain>
</file>

<file path=xl/sharedStrings.xml><?xml version="1.0" encoding="utf-8"?>
<sst xmlns="http://schemas.openxmlformats.org/spreadsheetml/2006/main" count="1860" uniqueCount="661">
  <si>
    <t>JAVSO..47..105</t>
  </si>
  <si>
    <t>VSB-66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</si>
  <si>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</si>
  <si>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</si>
  <si>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</si>
  <si>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</si>
  <si>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</si>
  <si>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</si>
  <si>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</si>
  <si>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</si>
  <si>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</si>
  <si>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</si>
  <si>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</si>
  <si>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</si>
  <si>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</si>
  <si>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</si>
  <si>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</si>
  <si>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</si>
  <si>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</si>
  <si>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</si>
  <si>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</si>
  <si>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</si>
  <si>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</si>
  <si>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</si>
  <si>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</si>
  <si>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</si>
  <si>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</si>
  <si>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</si>
  <si>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</si>
  <si>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</si>
  <si>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</si>
  <si>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</si>
  <si>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BAAVSS 59,16</t>
  </si>
  <si>
    <t>K</t>
  </si>
  <si>
    <t>phe</t>
  </si>
  <si>
    <t>IBVS 1777</t>
  </si>
  <si>
    <t>IBVS 2189</t>
  </si>
  <si>
    <t>IBVS 1930</t>
  </si>
  <si>
    <t>IBVS 2094</t>
  </si>
  <si>
    <t>B</t>
  </si>
  <si>
    <t>IBVS 1863</t>
  </si>
  <si>
    <t>V</t>
  </si>
  <si>
    <t>pg</t>
  </si>
  <si>
    <t>BAV-M 36</t>
  </si>
  <si>
    <t>IBVS 2086</t>
  </si>
  <si>
    <t>IBVS 2385</t>
  </si>
  <si>
    <t>:</t>
  </si>
  <si>
    <t>AP SP SCI 187,261</t>
  </si>
  <si>
    <t>BAV-M 38</t>
  </si>
  <si>
    <t>BAAVSS 66,32</t>
  </si>
  <si>
    <t>BRNO 30</t>
  </si>
  <si>
    <t>BAV-M 60</t>
  </si>
  <si>
    <t>IBVS 4153</t>
  </si>
  <si>
    <t>Martignoni M</t>
  </si>
  <si>
    <t>BBSAG Bull.113</t>
  </si>
  <si>
    <t>II</t>
  </si>
  <si>
    <t>IBVS 5456</t>
  </si>
  <si>
    <t>I</t>
  </si>
  <si>
    <t>Oh 1992</t>
  </si>
  <si>
    <t xml:space="preserve">Oh,  1992Ap&amp;SS.187..261O 
</t>
  </si>
  <si>
    <t>IBVS 2793</t>
  </si>
  <si>
    <t>EB/KE</t>
  </si>
  <si>
    <t>IBVS 0201</t>
  </si>
  <si>
    <t>IBVS 0456</t>
  </si>
  <si>
    <t>IBVS 0530</t>
  </si>
  <si>
    <t>IBVS 0647</t>
  </si>
  <si>
    <t>IBVS 0937</t>
  </si>
  <si>
    <t>IBVS 1053</t>
  </si>
  <si>
    <t/>
  </si>
  <si>
    <t>IBVS 1478</t>
  </si>
  <si>
    <t>IBVS 1449</t>
  </si>
  <si>
    <t>IBVS 1631</t>
  </si>
  <si>
    <t>IBVS 1694</t>
  </si>
  <si>
    <t>IBVS 5694</t>
  </si>
  <si>
    <t>DO Cas / GSC 4047-2189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</si>
  <si>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</si>
  <si>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</si>
  <si>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</si>
  <si>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</si>
  <si>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</si>
  <si>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</si>
  <si>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</si>
  <si>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</si>
  <si>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</si>
  <si>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0107</t>
  </si>
  <si>
    <t>IBVS 5924</t>
  </si>
  <si>
    <t>OEJV 0074</t>
  </si>
  <si>
    <t>CCD+I</t>
  </si>
  <si>
    <t>IBVS 5992</t>
  </si>
  <si>
    <t>IBVS 6011</t>
  </si>
  <si>
    <t>Add cycle</t>
  </si>
  <si>
    <t>Old Cycle</t>
  </si>
  <si>
    <t>JAVSO..39..177</t>
  </si>
  <si>
    <t>IBVS 6033</t>
  </si>
  <si>
    <t>Kwee 1958BAN….14..131</t>
  </si>
  <si>
    <t>Kwee 1958</t>
  </si>
  <si>
    <t>IBVS 6070</t>
  </si>
  <si>
    <t>OEJV 0160</t>
  </si>
  <si>
    <t>IBVS 6114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</si>
  <si>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</si>
  <si>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</si>
  <si>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</si>
  <si>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</si>
  <si>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</si>
  <si>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</si>
  <si>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</si>
  <si>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</si>
  <si>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</si>
  <si>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</si>
  <si>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</si>
  <si>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</si>
  <si>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</si>
  <si>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</si>
  <si>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</si>
  <si>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2428865.426 </t>
  </si>
  <si>
    <t> 27.11.1937 22:13 </t>
  </si>
  <si>
    <t> 0.021 </t>
  </si>
  <si>
    <t>P </t>
  </si>
  <si>
    <t> C.Hoffmeister </t>
  </si>
  <si>
    <t> VSS 1.89 </t>
  </si>
  <si>
    <t>2431030.331 </t>
  </si>
  <si>
    <t> 01.11.1943 19:56 </t>
  </si>
  <si>
    <t> 0.011 </t>
  </si>
  <si>
    <t>V </t>
  </si>
  <si>
    <t>2431144.659 </t>
  </si>
  <si>
    <t> 24.02.1944 03:48 </t>
  </si>
  <si>
    <t> 0.000 </t>
  </si>
  <si>
    <t>2431181.669 </t>
  </si>
  <si>
    <t> 01.04.1944 04:03 </t>
  </si>
  <si>
    <t> 0.038 </t>
  </si>
  <si>
    <t>2431238.486 </t>
  </si>
  <si>
    <t> 27.05.1944 23:39 </t>
  </si>
  <si>
    <t> 0.028 </t>
  </si>
  <si>
    <t>2431240.550 </t>
  </si>
  <si>
    <t> 30.05.1944 01:12 </t>
  </si>
  <si>
    <t>2431262.436 </t>
  </si>
  <si>
    <t> 20.06.1944 22:27 </t>
  </si>
  <si>
    <t> 0.014 </t>
  </si>
  <si>
    <t>2431292.561 </t>
  </si>
  <si>
    <t> 21.07.1944 01:27 </t>
  </si>
  <si>
    <t>2431312.420 </t>
  </si>
  <si>
    <t> 09.08.1944 22:04 </t>
  </si>
  <si>
    <t> 0.018 </t>
  </si>
  <si>
    <t>2431314.466 </t>
  </si>
  <si>
    <t> 11.08.1944 23:11 </t>
  </si>
  <si>
    <t> 0.010 </t>
  </si>
  <si>
    <t>2431316.532 </t>
  </si>
  <si>
    <t> 14.08.1944 00:46 </t>
  </si>
  <si>
    <t> 0.022 </t>
  </si>
  <si>
    <t>2431318.575 </t>
  </si>
  <si>
    <t> 16.08.1944 01:48 </t>
  </si>
  <si>
    <t>2431323.355 </t>
  </si>
  <si>
    <t> 20.08.1944 20:31 </t>
  </si>
  <si>
    <t> -0.002 </t>
  </si>
  <si>
    <t>2431325.419 </t>
  </si>
  <si>
    <t> 22.08.1944 22:03 </t>
  </si>
  <si>
    <t> 0.008 </t>
  </si>
  <si>
    <t>2431327.457 </t>
  </si>
  <si>
    <t> 24.08.1944 22:58 </t>
  </si>
  <si>
    <t> -0.008 </t>
  </si>
  <si>
    <t>2431329.523 </t>
  </si>
  <si>
    <t> 27.08.1944 00:33 </t>
  </si>
  <si>
    <t> 0.004 </t>
  </si>
  <si>
    <t>2431347.328 </t>
  </si>
  <si>
    <t> 13.09.1944 19:52 </t>
  </si>
  <si>
    <t>2433926.4575 </t>
  </si>
  <si>
    <t> 06.10.1951 22:58 </t>
  </si>
  <si>
    <t> 0.0002 </t>
  </si>
  <si>
    <t>E </t>
  </si>
  <si>
    <t>?</t>
  </si>
  <si>
    <t> K.K.Kwee </t>
  </si>
  <si>
    <t> BAN 14.131 </t>
  </si>
  <si>
    <t>2433935.3575 </t>
  </si>
  <si>
    <t> 15.10.1951 20:34 </t>
  </si>
  <si>
    <t> -0.0005 </t>
  </si>
  <si>
    <t>2433937.4114 </t>
  </si>
  <si>
    <t> 17.10.1951 21:52 </t>
  </si>
  <si>
    <t> -0.0006 </t>
  </si>
  <si>
    <t> Schneller &amp; Daene </t>
  </si>
  <si>
    <t> AN 281.25 </t>
  </si>
  <si>
    <t>2434269.4750 </t>
  </si>
  <si>
    <t> 13.09.1952 23:24 </t>
  </si>
  <si>
    <t> -0.0000 </t>
  </si>
  <si>
    <t> C.J.van Houten </t>
  </si>
  <si>
    <t> BAN 14.135 </t>
  </si>
  <si>
    <t>2434636.4560 </t>
  </si>
  <si>
    <t> 15.09.1953 22:56 </t>
  </si>
  <si>
    <t>2437960.5047 </t>
  </si>
  <si>
    <t> 23.10.1962 00:06 </t>
  </si>
  <si>
    <t> -0.0053 </t>
  </si>
  <si>
    <t> B.Cester </t>
  </si>
  <si>
    <t>IBVS 201 </t>
  </si>
  <si>
    <t>2438288.454 </t>
  </si>
  <si>
    <t> 15.09.1963 22:53 </t>
  </si>
  <si>
    <t> -0.011 </t>
  </si>
  <si>
    <t> K.Carbol </t>
  </si>
  <si>
    <t> BRNO 6 </t>
  </si>
  <si>
    <t>2438379.5232 </t>
  </si>
  <si>
    <t> 16.12.1963 00:33 </t>
  </si>
  <si>
    <t> -0.0024 </t>
  </si>
  <si>
    <t> L.Winkler </t>
  </si>
  <si>
    <t> AJ 71.44 </t>
  </si>
  <si>
    <t>2438383.6312 </t>
  </si>
  <si>
    <t> 20.12.1963 03:08 </t>
  </si>
  <si>
    <t>2438399.379 </t>
  </si>
  <si>
    <t> 04.01.1964 21:05 </t>
  </si>
  <si>
    <t> V.Orlovius </t>
  </si>
  <si>
    <t> AN 289.192 </t>
  </si>
  <si>
    <t>2438414.446 </t>
  </si>
  <si>
    <t> 19.01.1964 22:42 </t>
  </si>
  <si>
    <t> 0.002 </t>
  </si>
  <si>
    <t>2438644.477 </t>
  </si>
  <si>
    <t> 05.09.1964 23:26 </t>
  </si>
  <si>
    <t> -0.014 </t>
  </si>
  <si>
    <t>2439024.484 </t>
  </si>
  <si>
    <t> 20.09.1965 23:36 </t>
  </si>
  <si>
    <t> 0.003 </t>
  </si>
  <si>
    <t> K.Häussler </t>
  </si>
  <si>
    <t> HABZ 88 </t>
  </si>
  <si>
    <t>2439026.525 </t>
  </si>
  <si>
    <t> 23.09.1965 00:36 </t>
  </si>
  <si>
    <t> -0.010 </t>
  </si>
  <si>
    <t>2439031.335 </t>
  </si>
  <si>
    <t> 27.09.1965 20:02 </t>
  </si>
  <si>
    <t> 0.007 </t>
  </si>
  <si>
    <t> S.Hazer </t>
  </si>
  <si>
    <t>2439031.337 </t>
  </si>
  <si>
    <t> 27.09.1965 20:05 </t>
  </si>
  <si>
    <t> 0.009 </t>
  </si>
  <si>
    <t> S.Bozkurt </t>
  </si>
  <si>
    <t>2439057.350 </t>
  </si>
  <si>
    <t> 23.10.1965 20:24 </t>
  </si>
  <si>
    <t> 0.005 </t>
  </si>
  <si>
    <t>2439059.409 </t>
  </si>
  <si>
    <t> 25.10.1965 21:48 </t>
  </si>
  <si>
    <t>2439070.350 </t>
  </si>
  <si>
    <t> 05.11.1965 20:24 </t>
  </si>
  <si>
    <t> -0.004 </t>
  </si>
  <si>
    <t> A.Kizilirmak </t>
  </si>
  <si>
    <t> R.Kizilirmak </t>
  </si>
  <si>
    <t>2439122.393 </t>
  </si>
  <si>
    <t> 27.12.1965 21:25 </t>
  </si>
  <si>
    <t>2439122.396 </t>
  </si>
  <si>
    <t> 27.12.1965 21:30 </t>
  </si>
  <si>
    <t> U.Akyol </t>
  </si>
  <si>
    <t>2439313.407 </t>
  </si>
  <si>
    <t> 06.07.1966 21:46 </t>
  </si>
  <si>
    <t> AN 291.112 </t>
  </si>
  <si>
    <t>2439411.318 </t>
  </si>
  <si>
    <t> 12.10.1966 19:37 </t>
  </si>
  <si>
    <t> 0.001 </t>
  </si>
  <si>
    <t>2439411.320 </t>
  </si>
  <si>
    <t> 12.10.1966 19:40 </t>
  </si>
  <si>
    <t>2439693.404 </t>
  </si>
  <si>
    <t> 21.07.1967 21:41 </t>
  </si>
  <si>
    <t> N.Güdür </t>
  </si>
  <si>
    <t>2439706.409 </t>
  </si>
  <si>
    <t> 03.08.1967 21:48 </t>
  </si>
  <si>
    <t> M.Kurutac </t>
  </si>
  <si>
    <t>2439706.417 </t>
  </si>
  <si>
    <t> 03.08.1967 22:00 </t>
  </si>
  <si>
    <t>2439769.2130 </t>
  </si>
  <si>
    <t> 05.10.1967 17:06 </t>
  </si>
  <si>
    <t> -0.1848 </t>
  </si>
  <si>
    <t> Gleim &amp; Winkler </t>
  </si>
  <si>
    <t> AJ 74.1193 </t>
  </si>
  <si>
    <t>2439917.284 </t>
  </si>
  <si>
    <t> 01.03.1968 18:48 </t>
  </si>
  <si>
    <t> A.Bickel </t>
  </si>
  <si>
    <t>IBVS 456 </t>
  </si>
  <si>
    <t>2440051.475 </t>
  </si>
  <si>
    <t> 13.07.1968 23:24 </t>
  </si>
  <si>
    <t> -0.005 </t>
  </si>
  <si>
    <t>2440114.4687 </t>
  </si>
  <si>
    <t> 14.09.1968 23:14 </t>
  </si>
  <si>
    <t> -0.0008 </t>
  </si>
  <si>
    <t>2440151.449 </t>
  </si>
  <si>
    <t> 21.10.1968 22:46 </t>
  </si>
  <si>
    <t>2440483.513 </t>
  </si>
  <si>
    <t> 19.09.1969 00:18 </t>
  </si>
  <si>
    <t>2440518.423 </t>
  </si>
  <si>
    <t> 23.10.1969 22:09 </t>
  </si>
  <si>
    <t>2441035.3454 </t>
  </si>
  <si>
    <t> 24.03.1971 20:17 </t>
  </si>
  <si>
    <t> Pustylnik&amp;Malyuto </t>
  </si>
  <si>
    <t> PTAO 41.167 </t>
  </si>
  <si>
    <t>2441200.3499 </t>
  </si>
  <si>
    <t> 05.09.1971 20:23 </t>
  </si>
  <si>
    <t> H.Sengonca </t>
  </si>
  <si>
    <t>IBVS 647 </t>
  </si>
  <si>
    <t>2441595.417 </t>
  </si>
  <si>
    <t> 04.10.1972 22:00 </t>
  </si>
  <si>
    <t> 0.015 </t>
  </si>
  <si>
    <t>2441599.502 </t>
  </si>
  <si>
    <t> 09.10.1972 00:02 </t>
  </si>
  <si>
    <t>2441602.262 </t>
  </si>
  <si>
    <t> 11.10.1972 18:17 </t>
  </si>
  <si>
    <t> 0.013 </t>
  </si>
  <si>
    <t>2441936.3666 </t>
  </si>
  <si>
    <t> 10.09.1973 20:47 </t>
  </si>
  <si>
    <t> 0.0006 </t>
  </si>
  <si>
    <t> O.Gülmen </t>
  </si>
  <si>
    <t>IBVS 937 </t>
  </si>
  <si>
    <t>2441960.331 </t>
  </si>
  <si>
    <t> 04.10.1973 19:56 </t>
  </si>
  <si>
    <t> T.Scharold </t>
  </si>
  <si>
    <t>2442036.323 </t>
  </si>
  <si>
    <t> 19.12.1973 19:45 </t>
  </si>
  <si>
    <t>2442405.3628 </t>
  </si>
  <si>
    <t> 23.12.1974 20:42 </t>
  </si>
  <si>
    <t> 0.0005 </t>
  </si>
  <si>
    <t> G.Arneth </t>
  </si>
  <si>
    <t>IBVS 1053 </t>
  </si>
  <si>
    <t>2442636.7816 </t>
  </si>
  <si>
    <t> 12.08.1975 06:45 </t>
  </si>
  <si>
    <t> 0.0022 </t>
  </si>
  <si>
    <t> T.Margrave </t>
  </si>
  <si>
    <t>IBVS 1478 </t>
  </si>
  <si>
    <t>2442664.8505 </t>
  </si>
  <si>
    <t> 09.09.1975 08:24 </t>
  </si>
  <si>
    <t> -0.0002 </t>
  </si>
  <si>
    <t>2442776.4521 </t>
  </si>
  <si>
    <t> 29.12.1975 22:51 </t>
  </si>
  <si>
    <t> 0.0008 </t>
  </si>
  <si>
    <t> B.Cester et al. </t>
  </si>
  <si>
    <t> AAPS 30.225 </t>
  </si>
  <si>
    <t>2442785.3520 </t>
  </si>
  <si>
    <t> 07.01.1976 20:26 </t>
  </si>
  <si>
    <t> 0.0000 </t>
  </si>
  <si>
    <t>2442787.4062 </t>
  </si>
  <si>
    <t> 09.01.1976 21:44 </t>
  </si>
  <si>
    <t>2442837.3863 </t>
  </si>
  <si>
    <t> 28.02.1976 21:16 </t>
  </si>
  <si>
    <t> -0.0003 </t>
  </si>
  <si>
    <t>2443408.3972 </t>
  </si>
  <si>
    <t> 21.09.1977 21:31 </t>
  </si>
  <si>
    <t> -0.0009 </t>
  </si>
  <si>
    <t> O.Tümer </t>
  </si>
  <si>
    <t>IBVS 1413 </t>
  </si>
  <si>
    <t>2443425.5148 </t>
  </si>
  <si>
    <t> 09.10.1977 00:21 </t>
  </si>
  <si>
    <t>2443434.402 </t>
  </si>
  <si>
    <t> 17.10.1977 21:38 </t>
  </si>
  <si>
    <t> -0.013 </t>
  </si>
  <si>
    <t> D.Lichtenknecker </t>
  </si>
  <si>
    <t>BAVM 31 </t>
  </si>
  <si>
    <t>2443501.5126 </t>
  </si>
  <si>
    <t> 24.12.1977 00:18 </t>
  </si>
  <si>
    <t> -0.0001 </t>
  </si>
  <si>
    <t>2443502.1960 </t>
  </si>
  <si>
    <t> 24.12.1977 16:42 </t>
  </si>
  <si>
    <t> -0.0014 </t>
  </si>
  <si>
    <t>2443512.4677 </t>
  </si>
  <si>
    <t> 03.01.1978 23:13 </t>
  </si>
  <si>
    <t> 0.0003 </t>
  </si>
  <si>
    <t>2443728.8203 </t>
  </si>
  <si>
    <t> 08.08.1978 07:41 </t>
  </si>
  <si>
    <t> -0.0016 </t>
  </si>
  <si>
    <t>IBVS 1631 </t>
  </si>
  <si>
    <t>2443777.428 </t>
  </si>
  <si>
    <t> 25.09.1978 22:16 </t>
  </si>
  <si>
    <t> T.Brelstaff </t>
  </si>
  <si>
    <t> VSSC 58.14 </t>
  </si>
  <si>
    <t>2443795.9199 </t>
  </si>
  <si>
    <t> 14.10.1978 10:04 </t>
  </si>
  <si>
    <t>2444095.8017 </t>
  </si>
  <si>
    <t> 10.08.1979 07:14 </t>
  </si>
  <si>
    <t> -0.0012 </t>
  </si>
  <si>
    <t>IBVS 1694 </t>
  </si>
  <si>
    <t>2444140.313 </t>
  </si>
  <si>
    <t> 23.09.1979 19:30 </t>
  </si>
  <si>
    <t> VSSC 59.16 </t>
  </si>
  <si>
    <t>2444142.3510 </t>
  </si>
  <si>
    <t> 25.09.1979 20:25 </t>
  </si>
  <si>
    <t> -0.0092 </t>
  </si>
  <si>
    <t> P.Rovithis </t>
  </si>
  <si>
    <t>IBVS 1777 </t>
  </si>
  <si>
    <t>2444144.410 </t>
  </si>
  <si>
    <t> 27.09.1979 21:50 </t>
  </si>
  <si>
    <t>2444146.461 </t>
  </si>
  <si>
    <t> 29.09.1979 23:03 </t>
  </si>
  <si>
    <t> -0.007 </t>
  </si>
  <si>
    <t>2444193.3577 </t>
  </si>
  <si>
    <t> 15.11.1979 20:35 </t>
  </si>
  <si>
    <t> -0.0101 </t>
  </si>
  <si>
    <t>2444294.3536 </t>
  </si>
  <si>
    <t> 24.02.1980 20:29 </t>
  </si>
  <si>
    <t> -0.0025 </t>
  </si>
  <si>
    <t> Thiering &amp; Zenker </t>
  </si>
  <si>
    <t>IBVS 2189 </t>
  </si>
  <si>
    <t>2444451.8248 </t>
  </si>
  <si>
    <t> 31.07.1980 07:47 </t>
  </si>
  <si>
    <t> -0.0045 </t>
  </si>
  <si>
    <t>IBVS 1930 </t>
  </si>
  <si>
    <t>2444475.4466 </t>
  </si>
  <si>
    <t> 23.08.1980 22:43 </t>
  </si>
  <si>
    <t> -0.0036 </t>
  </si>
  <si>
    <t>IBVS 2094 </t>
  </si>
  <si>
    <t>2444476.4732 </t>
  </si>
  <si>
    <t> 24.08.1980 23:21 </t>
  </si>
  <si>
    <t> -0.0040 </t>
  </si>
  <si>
    <t>2444477.8494 </t>
  </si>
  <si>
    <t> 26.08.1980 08:23 </t>
  </si>
  <si>
    <t> 0.0028 </t>
  </si>
  <si>
    <t>2444478.5239 </t>
  </si>
  <si>
    <t> 27.08.1980 00:34 </t>
  </si>
  <si>
    <t> -0.0073 </t>
  </si>
  <si>
    <t>2444485.3785 </t>
  </si>
  <si>
    <t> 02.09.1980 21:05 </t>
  </si>
  <si>
    <t> Tümer &amp; Evren </t>
  </si>
  <si>
    <t>IBVS 1863 </t>
  </si>
  <si>
    <t>2444498.3858 </t>
  </si>
  <si>
    <t> 15.09.1980 21:15 </t>
  </si>
  <si>
    <t>2444516.8723 </t>
  </si>
  <si>
    <t> 04.10.1980 08:56 </t>
  </si>
  <si>
    <t>2444638.404 </t>
  </si>
  <si>
    <t> 02.02.1981 21:41 </t>
  </si>
  <si>
    <t> P.Frank </t>
  </si>
  <si>
    <t>BAVM 36 </t>
  </si>
  <si>
    <t>2444830.4456 </t>
  </si>
  <si>
    <t> 13.08.1981 22:41 </t>
  </si>
  <si>
    <t> Tunca &amp; Tümer </t>
  </si>
  <si>
    <t>2444859.8888 </t>
  </si>
  <si>
    <t> 12.09.1981 09:19 </t>
  </si>
  <si>
    <t> -0.0015 </t>
  </si>
  <si>
    <t>IBVS 2086 </t>
  </si>
  <si>
    <t>2445186.4744 </t>
  </si>
  <si>
    <t> 04.08.1982 23:23 </t>
  </si>
  <si>
    <t> R.Gröbel </t>
  </si>
  <si>
    <t>IBVS 2385 </t>
  </si>
  <si>
    <t>2445306.2903 </t>
  </si>
  <si>
    <t> 02.12.1982 18:58 </t>
  </si>
  <si>
    <t> -0.0022 </t>
  </si>
  <si>
    <t>2445629.4529 </t>
  </si>
  <si>
    <t> 21.10.1983 22:52 </t>
  </si>
  <si>
    <t> -0.0020 </t>
  </si>
  <si>
    <t> Gröbel&amp;Lichtschlag </t>
  </si>
  <si>
    <t>IBVS 2793 </t>
  </si>
  <si>
    <t>2445653.413 </t>
  </si>
  <si>
    <t> 14.11.1983 21:54 </t>
  </si>
  <si>
    <t>BAVM 38 </t>
  </si>
  <si>
    <t>2446000.1984 </t>
  </si>
  <si>
    <t> 26.10.1984 16:45 </t>
  </si>
  <si>
    <t> -0.0032 </t>
  </si>
  <si>
    <t>G</t>
  </si>
  <si>
    <t> Liu Qing-Yao et al </t>
  </si>
  <si>
    <t> AANS 29.1.1 </t>
  </si>
  <si>
    <t>2446000.2008 </t>
  </si>
  <si>
    <t> 26.10.1984 16:49 </t>
  </si>
  <si>
    <t>2446001.2249 </t>
  </si>
  <si>
    <t> 27.10.1984 17:23 </t>
  </si>
  <si>
    <t> -0.0037 </t>
  </si>
  <si>
    <t>2446002.2536 </t>
  </si>
  <si>
    <t> 28.10.1984 18:05 </t>
  </si>
  <si>
    <t>2446002.2540 </t>
  </si>
  <si>
    <t>2446021.0805 </t>
  </si>
  <si>
    <t> 16.11.1984 13:55 </t>
  </si>
  <si>
    <t> -0.0035 </t>
  </si>
  <si>
    <t>2446021.0808 </t>
  </si>
  <si>
    <t> 16.11.1984 13:56 </t>
  </si>
  <si>
    <t>2446437.3586 </t>
  </si>
  <si>
    <t> 06.01.1986 20:36 </t>
  </si>
  <si>
    <t> -0.0023 </t>
  </si>
  <si>
    <t> J.Ells </t>
  </si>
  <si>
    <t> VSSC 66.35 </t>
  </si>
  <si>
    <t>2446739.2975 </t>
  </si>
  <si>
    <t> 04.11.1986 19:08 </t>
  </si>
  <si>
    <t> Kyu-Dong Oh et al. </t>
  </si>
  <si>
    <t> ASS 187.261 </t>
  </si>
  <si>
    <t>2446831.0423 </t>
  </si>
  <si>
    <t> 04.02.1987 13:00 </t>
  </si>
  <si>
    <t> -0.0017 </t>
  </si>
  <si>
    <t>2446997.412 </t>
  </si>
  <si>
    <t> 20.07.1987 21:53 </t>
  </si>
  <si>
    <t> -0.006 </t>
  </si>
  <si>
    <t> P.Hajek </t>
  </si>
  <si>
    <t> BRNO 30 </t>
  </si>
  <si>
    <t>2446997.415 </t>
  </si>
  <si>
    <t> 20.07.1987 21:57 </t>
  </si>
  <si>
    <t> V.Svoboda </t>
  </si>
  <si>
    <t>2446997.419 </t>
  </si>
  <si>
    <t> 20.07.1987 22:03 </t>
  </si>
  <si>
    <t> R.Vystavel </t>
  </si>
  <si>
    <t>2447464.3617 </t>
  </si>
  <si>
    <t> 29.10.1988 20:40 </t>
  </si>
  <si>
    <t> 0.0016 </t>
  </si>
  <si>
    <t> VSSC 72.25 </t>
  </si>
  <si>
    <t>2447473.6054 </t>
  </si>
  <si>
    <t> 08.11.1988 02:31 </t>
  </si>
  <si>
    <t> 0.0023 </t>
  </si>
  <si>
    <t>2448525.5936 </t>
  </si>
  <si>
    <t> 26.09.1991 02:14 </t>
  </si>
  <si>
    <t> 0.0010 </t>
  </si>
  <si>
    <t> F.Agerer </t>
  </si>
  <si>
    <t>BAVM 60 </t>
  </si>
  <si>
    <t>2448525.5941 </t>
  </si>
  <si>
    <t> 26.09.1991 02:15 </t>
  </si>
  <si>
    <t> 0.0015 </t>
  </si>
  <si>
    <t>B;V</t>
  </si>
  <si>
    <t>2448558.4574 </t>
  </si>
  <si>
    <t> 28.10.1991 22:58 </t>
  </si>
  <si>
    <t> 0.0009 </t>
  </si>
  <si>
    <t>2448558.4577 </t>
  </si>
  <si>
    <t> 28.10.1991 22:59 </t>
  </si>
  <si>
    <t> 0.0012 </t>
  </si>
  <si>
    <t>2448862.450 </t>
  </si>
  <si>
    <t> 27.08.1992 22:48 </t>
  </si>
  <si>
    <t> M.Aluigi et al. </t>
  </si>
  <si>
    <t>IBVS 4153 </t>
  </si>
  <si>
    <t>2448867.572 </t>
  </si>
  <si>
    <t> 02.09.1992 01:43 </t>
  </si>
  <si>
    <t>2448868.620 </t>
  </si>
  <si>
    <t> 03.09.1992 02:52 </t>
  </si>
  <si>
    <t>2448869.628 </t>
  </si>
  <si>
    <t> 04.09.1992 03:04 </t>
  </si>
  <si>
    <t> -0.009 </t>
  </si>
  <si>
    <t>2449798.384 </t>
  </si>
  <si>
    <t> 21.03.1995 21:12 </t>
  </si>
  <si>
    <t> M.Martignoni </t>
  </si>
  <si>
    <t> BBS 113 </t>
  </si>
  <si>
    <t>2449800.429 </t>
  </si>
  <si>
    <t> 23.03.1995 22:17 </t>
  </si>
  <si>
    <t> -0.012 </t>
  </si>
  <si>
    <t>2449811.392 </t>
  </si>
  <si>
    <t> 03.04.1995 21:24 </t>
  </si>
  <si>
    <t>2449989.425 </t>
  </si>
  <si>
    <t> 28.09.1995 22:12 </t>
  </si>
  <si>
    <t> 0.016 </t>
  </si>
  <si>
    <t>2450427.589 </t>
  </si>
  <si>
    <t> 10.12.1996 02:08 </t>
  </si>
  <si>
    <t>C </t>
  </si>
  <si>
    <t>o</t>
  </si>
  <si>
    <t> S.Cook </t>
  </si>
  <si>
    <t> JAAVSO 39;177 </t>
  </si>
  <si>
    <t>2450848.658 </t>
  </si>
  <si>
    <t> 04.02.1998 03:47 </t>
  </si>
  <si>
    <t>2451780.479 </t>
  </si>
  <si>
    <t> 23.08.2000 23:29 </t>
  </si>
  <si>
    <t> -0.016 </t>
  </si>
  <si>
    <t> J.Zahajský </t>
  </si>
  <si>
    <t>OEJV 0074 </t>
  </si>
  <si>
    <t>2452686.9869 </t>
  </si>
  <si>
    <t> 16.02.2003 11:41 </t>
  </si>
  <si>
    <t> -0.0062 </t>
  </si>
  <si>
    <t> C.-H.Kim et al. </t>
  </si>
  <si>
    <t>IBVS 5694 </t>
  </si>
  <si>
    <t>2452725.32869 </t>
  </si>
  <si>
    <t> 26.03.2003 19:53 </t>
  </si>
  <si>
    <t> -0.00572 </t>
  </si>
  <si>
    <t> R.Ehrenberger </t>
  </si>
  <si>
    <t>2452904.0261 </t>
  </si>
  <si>
    <t> 21.09.2003 12:37 </t>
  </si>
  <si>
    <t>2453070.40090 </t>
  </si>
  <si>
    <t> 05.03.2004 21:37 </t>
  </si>
  <si>
    <t> -0.00522 </t>
  </si>
  <si>
    <t>2453246.36146 </t>
  </si>
  <si>
    <t> 28.08.2004 20:40 </t>
  </si>
  <si>
    <t> -0.00385 </t>
  </si>
  <si>
    <t>R</t>
  </si>
  <si>
    <t>2453310.0345 </t>
  </si>
  <si>
    <t> 31.10.2004 12:49 </t>
  </si>
  <si>
    <t> -0.0048 </t>
  </si>
  <si>
    <t>2453342.2138 </t>
  </si>
  <si>
    <t> 02.12.2004 17:07 </t>
  </si>
  <si>
    <t>2453632.5148 </t>
  </si>
  <si>
    <t> 19.09.2005 00:21 </t>
  </si>
  <si>
    <t> U.Schmidt </t>
  </si>
  <si>
    <t>BAVM 178 </t>
  </si>
  <si>
    <t>2453649.62996 </t>
  </si>
  <si>
    <t> 06.10.2005 03:07 </t>
  </si>
  <si>
    <t> -0.00368 </t>
  </si>
  <si>
    <t> L.Brát </t>
  </si>
  <si>
    <t>2453684.55069 </t>
  </si>
  <si>
    <t> 10.11.2005 01:12 </t>
  </si>
  <si>
    <t> -0.00092 </t>
  </si>
  <si>
    <t> L.Šmelcer </t>
  </si>
  <si>
    <t>2453763.28639 </t>
  </si>
  <si>
    <t> 27.01.2006 18:52 </t>
  </si>
  <si>
    <t> -0.00183 </t>
  </si>
  <si>
    <t>2453984.4290 </t>
  </si>
  <si>
    <t> 05.09.2006 22:17 </t>
  </si>
  <si>
    <t> -0.0064 </t>
  </si>
  <si>
    <t> H.Jungbluth </t>
  </si>
  <si>
    <t>BAVM 183 </t>
  </si>
  <si>
    <t>2454096.7199 </t>
  </si>
  <si>
    <t> 27.12.2006 05:16 </t>
  </si>
  <si>
    <t> -0.0007 </t>
  </si>
  <si>
    <t> V.Petriew </t>
  </si>
  <si>
    <t>2454596.5240 </t>
  </si>
  <si>
    <t> 10.05.2008 00:34 </t>
  </si>
  <si>
    <t> -0.0029 </t>
  </si>
  <si>
    <t> P.Svoboda </t>
  </si>
  <si>
    <t>OEJV 0107 </t>
  </si>
  <si>
    <t>2454709.4938 </t>
  </si>
  <si>
    <t> 30.08.2008 23:51 </t>
  </si>
  <si>
    <t> -0.0030 </t>
  </si>
  <si>
    <t> R.Uhlar </t>
  </si>
  <si>
    <t>2454772.4840 </t>
  </si>
  <si>
    <t> 01.11.2008 23:36 </t>
  </si>
  <si>
    <t>2454830.3381 </t>
  </si>
  <si>
    <t> 29.12.2008 20:06 </t>
  </si>
  <si>
    <t>2455104.5485 </t>
  </si>
  <si>
    <t> 30.09.2009 01:09 </t>
  </si>
  <si>
    <t> N.Erkan et al. </t>
  </si>
  <si>
    <t>IBVS 5924 </t>
  </si>
  <si>
    <t>2455563.6200 </t>
  </si>
  <si>
    <t> 02.01.2011 02:52 </t>
  </si>
  <si>
    <t> R.Diethelm </t>
  </si>
  <si>
    <t>IBVS 5992 </t>
  </si>
  <si>
    <t>2455852.8886 </t>
  </si>
  <si>
    <t> 18.10.2011 09:19 </t>
  </si>
  <si>
    <t>IBVS 6011 </t>
  </si>
  <si>
    <t>2455919.3001 </t>
  </si>
  <si>
    <t> 23.12.2011 19:12 </t>
  </si>
  <si>
    <t> G.Marino </t>
  </si>
  <si>
    <t>IBVS 6033 </t>
  </si>
  <si>
    <t>2456167.4913 </t>
  </si>
  <si>
    <t> 27.08.2012 23:47 </t>
  </si>
  <si>
    <t> -0.0019 </t>
  </si>
  <si>
    <t>-I</t>
  </si>
  <si>
    <t>BAVM 231 </t>
  </si>
  <si>
    <t>2456190.42806 </t>
  </si>
  <si>
    <t> 19.09.2012 22:16 </t>
  </si>
  <si>
    <t> -0.00148 </t>
  </si>
  <si>
    <t>IBVS 6114 </t>
  </si>
  <si>
    <t>2456203.43703 </t>
  </si>
  <si>
    <t> 02.10.2012 22:29 </t>
  </si>
  <si>
    <t> -0.00117 </t>
  </si>
  <si>
    <t>2456212.33944 </t>
  </si>
  <si>
    <t> 11.10.2012 20:08 </t>
  </si>
  <si>
    <t> 0.00059 </t>
  </si>
  <si>
    <t> K.Ho?kova </t>
  </si>
  <si>
    <t>OEJV 0160 </t>
  </si>
  <si>
    <t>2456252.39251 </t>
  </si>
  <si>
    <t> 20.11.2012 21:25 </t>
  </si>
  <si>
    <t> 0.00069 </t>
  </si>
  <si>
    <t>2456558.43863 </t>
  </si>
  <si>
    <t> 22.09.2013 22:31 </t>
  </si>
  <si>
    <t> 0.00106 </t>
  </si>
  <si>
    <t>2456644.3618 </t>
  </si>
  <si>
    <t> 17.12.2013 20:40 </t>
  </si>
  <si>
    <t>BAVM 234 </t>
  </si>
  <si>
    <t>2456725.4947 </t>
  </si>
  <si>
    <t> 08.03.2014 23:52 </t>
  </si>
  <si>
    <t>BAVM 238 </t>
  </si>
  <si>
    <t>2456933.2902 </t>
  </si>
  <si>
    <t> 02.10.2014 18:57 </t>
  </si>
  <si>
    <t> -0.0021 </t>
  </si>
  <si>
    <t>BAVM 239 </t>
  </si>
  <si>
    <t>IBVS 1413</t>
  </si>
  <si>
    <t>BAD</t>
  </si>
  <si>
    <t>IBVS 6167</t>
  </si>
  <si>
    <t>OEJV 0179</t>
  </si>
  <si>
    <t>VSB 069</t>
  </si>
  <si>
    <t>cG</t>
  </si>
  <si>
    <t>JBAV, 60</t>
  </si>
  <si>
    <t>VSB, 91</t>
  </si>
  <si>
    <t>BAAVSSC195</t>
  </si>
  <si>
    <t>BAAVSSC191</t>
  </si>
  <si>
    <t>BAAVSSC187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</si>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</sst>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0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6109955952475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8703128809198"/>
          <c:y val="0.14371278494688106"/>
          <c:w val="0.8225119815791587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9-4331-B556-9FE9B677C2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E9-4331-B556-9FE9B677C2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E9-4331-B556-9FE9B677C2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E9-4331-B556-9FE9B677C2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E9-4331-B556-9FE9B677C2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E9-4331-B556-9FE9B677C2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E9-4331-B556-9FE9B677C2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-1.7039345369334845E-2</c:v>
                </c:pt>
                <c:pt idx="123">
                  <c:v>-1.7039345369334845E-2</c:v>
                </c:pt>
                <c:pt idx="124">
                  <c:v>-1.7007977453281711E-2</c:v>
                </c:pt>
                <c:pt idx="125">
                  <c:v>-1.7007977453281711E-2</c:v>
                </c:pt>
                <c:pt idx="126">
                  <c:v>-1.6314461345634246E-2</c:v>
                </c:pt>
                <c:pt idx="127">
                  <c:v>-1.581143403729127E-2</c:v>
                </c:pt>
                <c:pt idx="128">
                  <c:v>-1.581143403729127E-2</c:v>
                </c:pt>
                <c:pt idx="129">
                  <c:v>-1.5675126183896743E-2</c:v>
                </c:pt>
                <c:pt idx="130">
                  <c:v>-1.5658586737250544E-2</c:v>
                </c:pt>
                <c:pt idx="131">
                  <c:v>-1.538140842449013E-2</c:v>
                </c:pt>
                <c:pt idx="132">
                  <c:v>-1.538140842449013E-2</c:v>
                </c:pt>
                <c:pt idx="133">
                  <c:v>-1.538140842449013E-2</c:v>
                </c:pt>
                <c:pt idx="134">
                  <c:v>-1.4603484106372418E-2</c:v>
                </c:pt>
                <c:pt idx="135">
                  <c:v>-1.4588085311219058E-2</c:v>
                </c:pt>
                <c:pt idx="136">
                  <c:v>-1.2835474292468525E-2</c:v>
                </c:pt>
                <c:pt idx="137">
                  <c:v>-1.2835474292468525E-2</c:v>
                </c:pt>
                <c:pt idx="138">
                  <c:v>-1.2780723020812144E-2</c:v>
                </c:pt>
                <c:pt idx="139">
                  <c:v>-1.2780723020812144E-2</c:v>
                </c:pt>
                <c:pt idx="140">
                  <c:v>-1.2274273757990645E-2</c:v>
                </c:pt>
                <c:pt idx="141">
                  <c:v>-1.2274273757990645E-2</c:v>
                </c:pt>
                <c:pt idx="142">
                  <c:v>-1.2265718871794333E-2</c:v>
                </c:pt>
                <c:pt idx="143">
                  <c:v>-1.2265718871794333E-2</c:v>
                </c:pt>
                <c:pt idx="144">
                  <c:v>-1.2264007894555073E-2</c:v>
                </c:pt>
                <c:pt idx="145">
                  <c:v>-1.2264007894555073E-2</c:v>
                </c:pt>
                <c:pt idx="146">
                  <c:v>-1.2262296917315809E-2</c:v>
                </c:pt>
                <c:pt idx="147">
                  <c:v>-1.2262296917315809E-2</c:v>
                </c:pt>
                <c:pt idx="148">
                  <c:v>-1.0715003167276693E-2</c:v>
                </c:pt>
                <c:pt idx="149">
                  <c:v>-1.0711581212798173E-2</c:v>
                </c:pt>
                <c:pt idx="150">
                  <c:v>-1.069333078891271E-2</c:v>
                </c:pt>
                <c:pt idx="151">
                  <c:v>-1.0396761400773995E-2</c:v>
                </c:pt>
                <c:pt idx="152">
                  <c:v>-9.6667444453556114E-3</c:v>
                </c:pt>
                <c:pt idx="153">
                  <c:v>-8.9652437772582624E-3</c:v>
                </c:pt>
                <c:pt idx="154">
                  <c:v>-7.4128170955013589E-3</c:v>
                </c:pt>
                <c:pt idx="155">
                  <c:v>-7.1966636376079481E-3</c:v>
                </c:pt>
                <c:pt idx="156">
                  <c:v>-7.1949526603686878E-3</c:v>
                </c:pt>
                <c:pt idx="157">
                  <c:v>-7.1932416831294241E-3</c:v>
                </c:pt>
                <c:pt idx="158">
                  <c:v>-5.9025945189795856E-3</c:v>
                </c:pt>
                <c:pt idx="159">
                  <c:v>-5.838718035380476E-3</c:v>
                </c:pt>
                <c:pt idx="160">
                  <c:v>-5.5410079957489144E-3</c:v>
                </c:pt>
                <c:pt idx="161">
                  <c:v>-5.2638296829885037E-3</c:v>
                </c:pt>
                <c:pt idx="162">
                  <c:v>-4.9706822493283051E-3</c:v>
                </c:pt>
                <c:pt idx="163">
                  <c:v>-4.8646016604940723E-3</c:v>
                </c:pt>
                <c:pt idx="164">
                  <c:v>-4.8109910403305381E-3</c:v>
                </c:pt>
                <c:pt idx="165">
                  <c:v>-4.3273548073658602E-3</c:v>
                </c:pt>
                <c:pt idx="166">
                  <c:v>-4.2988385200448259E-3</c:v>
                </c:pt>
                <c:pt idx="167">
                  <c:v>-4.2406652939099287E-3</c:v>
                </c:pt>
                <c:pt idx="168">
                  <c:v>-4.1094903722331821E-3</c:v>
                </c:pt>
                <c:pt idx="169">
                  <c:v>-3.74105994004547E-3</c:v>
                </c:pt>
                <c:pt idx="170">
                  <c:v>-3.5539930952195112E-3</c:v>
                </c:pt>
                <c:pt idx="171">
                  <c:v>-2.7213175054454225E-3</c:v>
                </c:pt>
                <c:pt idx="172">
                  <c:v>-2.7213175054454225E-3</c:v>
                </c:pt>
                <c:pt idx="173">
                  <c:v>-2.5331100091266212E-3</c:v>
                </c:pt>
                <c:pt idx="174">
                  <c:v>-2.5331100091266212E-3</c:v>
                </c:pt>
                <c:pt idx="175">
                  <c:v>-2.4281700717852239E-3</c:v>
                </c:pt>
                <c:pt idx="176">
                  <c:v>-2.4281700717852239E-3</c:v>
                </c:pt>
                <c:pt idx="177">
                  <c:v>-2.3317850206401453E-3</c:v>
                </c:pt>
                <c:pt idx="178">
                  <c:v>-2.3317850206401453E-3</c:v>
                </c:pt>
                <c:pt idx="179">
                  <c:v>-1.874954097757231E-3</c:v>
                </c:pt>
                <c:pt idx="180">
                  <c:v>-1.1101472718071936E-3</c:v>
                </c:pt>
                <c:pt idx="181">
                  <c:v>-6.2822201608177947E-4</c:v>
                </c:pt>
                <c:pt idx="182">
                  <c:v>-5.1757882127618365E-4</c:v>
                </c:pt>
                <c:pt idx="183">
                  <c:v>-1.0409265512123511E-4</c:v>
                </c:pt>
                <c:pt idx="184">
                  <c:v>-6.5880830111060551E-5</c:v>
                </c:pt>
                <c:pt idx="185">
                  <c:v>-4.4208451747074218E-5</c:v>
                </c:pt>
                <c:pt idx="186">
                  <c:v>-2.9379982340135835E-5</c:v>
                </c:pt>
                <c:pt idx="187">
                  <c:v>3.7348129991073009E-5</c:v>
                </c:pt>
                <c:pt idx="188">
                  <c:v>5.4721934729110022E-4</c:v>
                </c:pt>
                <c:pt idx="189">
                  <c:v>5.8200921782275428E-4</c:v>
                </c:pt>
                <c:pt idx="190">
                  <c:v>6.9037110964267207E-4</c:v>
                </c:pt>
                <c:pt idx="191">
                  <c:v>8.2553831154435348E-4</c:v>
                </c:pt>
                <c:pt idx="192">
                  <c:v>1.171726039621665E-3</c:v>
                </c:pt>
                <c:pt idx="193">
                  <c:v>1.6285569625045793E-3</c:v>
                </c:pt>
                <c:pt idx="194">
                  <c:v>1.7751306793346716E-3</c:v>
                </c:pt>
                <c:pt idx="195">
                  <c:v>1.8264599965125278E-3</c:v>
                </c:pt>
                <c:pt idx="196">
                  <c:v>1.8281709737517915E-3</c:v>
                </c:pt>
                <c:pt idx="197">
                  <c:v>1.8298819509910483E-3</c:v>
                </c:pt>
                <c:pt idx="198">
                  <c:v>1.8333039054695757E-3</c:v>
                </c:pt>
                <c:pt idx="199">
                  <c:v>1.8350148827088394E-3</c:v>
                </c:pt>
                <c:pt idx="200">
                  <c:v>2.3722617358370515E-3</c:v>
                </c:pt>
                <c:pt idx="201">
                  <c:v>2.4469744086181508E-3</c:v>
                </c:pt>
                <c:pt idx="202">
                  <c:v>3.6372442413979689E-3</c:v>
                </c:pt>
                <c:pt idx="203">
                  <c:v>3.6372442413979689E-3</c:v>
                </c:pt>
                <c:pt idx="204">
                  <c:v>3.6372442413979689E-3</c:v>
                </c:pt>
                <c:pt idx="205">
                  <c:v>3.6372442413979689E-3</c:v>
                </c:pt>
                <c:pt idx="206">
                  <c:v>3.6503617335656366E-3</c:v>
                </c:pt>
                <c:pt idx="207">
                  <c:v>3.6503617335656366E-3</c:v>
                </c:pt>
                <c:pt idx="208">
                  <c:v>3.6503617335656366E-3</c:v>
                </c:pt>
                <c:pt idx="209">
                  <c:v>3.6503617335656366E-3</c:v>
                </c:pt>
                <c:pt idx="210">
                  <c:v>3.6771670436474072E-3</c:v>
                </c:pt>
                <c:pt idx="211">
                  <c:v>3.6771670436474072E-3</c:v>
                </c:pt>
                <c:pt idx="212">
                  <c:v>3.6771670436474072E-3</c:v>
                </c:pt>
                <c:pt idx="213">
                  <c:v>3.6771670436474072E-3</c:v>
                </c:pt>
                <c:pt idx="214">
                  <c:v>4.3849412949553829E-3</c:v>
                </c:pt>
                <c:pt idx="215">
                  <c:v>4.4488177785544925E-3</c:v>
                </c:pt>
                <c:pt idx="216">
                  <c:v>4.9153442391265539E-3</c:v>
                </c:pt>
                <c:pt idx="217">
                  <c:v>4.9335946630120128E-3</c:v>
                </c:pt>
                <c:pt idx="218">
                  <c:v>4.9495637839117868E-3</c:v>
                </c:pt>
                <c:pt idx="219">
                  <c:v>4.9757987682471361E-3</c:v>
                </c:pt>
                <c:pt idx="220">
                  <c:v>5.4303483881443654E-3</c:v>
                </c:pt>
                <c:pt idx="221">
                  <c:v>5.4411845773263551E-3</c:v>
                </c:pt>
                <c:pt idx="222">
                  <c:v>5.5866176426636119E-3</c:v>
                </c:pt>
                <c:pt idx="223">
                  <c:v>5.5883286199028756E-3</c:v>
                </c:pt>
                <c:pt idx="224">
                  <c:v>6.1232941700454097E-3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E9-4331-B556-9FE9B677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22056"/>
        <c:axId val="1"/>
      </c:scatterChart>
      <c:valAx>
        <c:axId val="700322056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2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86754685967282"/>
          <c:y val="0.92215694595061837"/>
          <c:w val="0.6031755121518900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Cas - O-C Diagr.</a:t>
            </a:r>
          </a:p>
        </c:rich>
      </c:tx>
      <c:layout>
        <c:manualLayout>
          <c:xMode val="edge"/>
          <c:yMode val="edge"/>
          <c:x val="0.3890492939103072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8308835997189"/>
          <c:y val="0.14328358208955225"/>
          <c:w val="0.82276714948382168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7-4882-B964-56BF737797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  <c:pt idx="58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5">
                    <c:v>0</c:v>
                  </c:pt>
                  <c:pt idx="67">
                    <c:v>2.9999999999999997E-4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2.9999999999999997E-4</c:v>
                  </c:pt>
                  <c:pt idx="88">
                    <c:v>0</c:v>
                  </c:pt>
                  <c:pt idx="9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7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41">
                    <c:v>1.4E-2</c:v>
                  </c:pt>
                  <c:pt idx="143">
                    <c:v>0.02</c:v>
                  </c:pt>
                  <c:pt idx="145">
                    <c:v>3.0000000000000001E-3</c:v>
                  </c:pt>
                  <c:pt idx="147">
                    <c:v>3.0000000000000001E-3</c:v>
                  </c:pt>
                  <c:pt idx="148">
                    <c:v>8.0000000000000002E-3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1.2E-2</c:v>
                  </c:pt>
                  <c:pt idx="154">
                    <c:v>0</c:v>
                  </c:pt>
                  <c:pt idx="155">
                    <c:v>2.3E-3</c:v>
                  </c:pt>
                  <c:pt idx="156">
                    <c:v>3.4000000000000002E-4</c:v>
                  </c:pt>
                  <c:pt idx="157">
                    <c:v>1.1000000000000001E-3</c:v>
                  </c:pt>
                  <c:pt idx="158">
                    <c:v>1E-4</c:v>
                  </c:pt>
                  <c:pt idx="159">
                    <c:v>1.8E-3</c:v>
                  </c:pt>
                  <c:pt idx="160">
                    <c:v>2.9999999999999997E-4</c:v>
                  </c:pt>
                  <c:pt idx="161">
                    <c:v>1.8E-3</c:v>
                  </c:pt>
                  <c:pt idx="162">
                    <c:v>2E-3</c:v>
                  </c:pt>
                  <c:pt idx="163">
                    <c:v>5.0000000000000001E-4</c:v>
                  </c:pt>
                  <c:pt idx="164">
                    <c:v>2.0000000000000001E-4</c:v>
                  </c:pt>
                  <c:pt idx="165">
                    <c:v>3.0999999999999999E-3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0</c:v>
                  </c:pt>
                  <c:pt idx="174">
                    <c:v>2.0000000000000001E-4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2.0000000000000001E-4</c:v>
                  </c:pt>
                  <c:pt idx="180">
                    <c:v>1.4E-3</c:v>
                  </c:pt>
                  <c:pt idx="181">
                    <c:v>2.9999999999999997E-4</c:v>
                  </c:pt>
                  <c:pt idx="182">
                    <c:v>5.0000000000000001E-4</c:v>
                  </c:pt>
                  <c:pt idx="183">
                    <c:v>1.0699999999999999E-2</c:v>
                  </c:pt>
                  <c:pt idx="184">
                    <c:v>5.5999999999999995E-4</c:v>
                  </c:pt>
                  <c:pt idx="185">
                    <c:v>3.6999999999999999E-4</c:v>
                  </c:pt>
                  <c:pt idx="186">
                    <c:v>2.0000000000000001E-4</c:v>
                  </c:pt>
                  <c:pt idx="187">
                    <c:v>8.4999999999999995E-4</c:v>
                  </c:pt>
                  <c:pt idx="188">
                    <c:v>1.48E-3</c:v>
                  </c:pt>
                  <c:pt idx="189">
                    <c:v>2.9999999999999997E-4</c:v>
                  </c:pt>
                  <c:pt idx="190">
                    <c:v>1.9E-3</c:v>
                  </c:pt>
                  <c:pt idx="191">
                    <c:v>2.3999999999999998E-3</c:v>
                  </c:pt>
                  <c:pt idx="192">
                    <c:v>2.0000000000000001E-4</c:v>
                  </c:pt>
                  <c:pt idx="193">
                    <c:v>6.9999999999999999E-4</c:v>
                  </c:pt>
                  <c:pt idx="194">
                    <c:v>5.9999999999999995E-4</c:v>
                  </c:pt>
                  <c:pt idx="195">
                    <c:v>1E-4</c:v>
                  </c:pt>
                  <c:pt idx="196">
                    <c:v>5.9999999999999995E-4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5.9999999999999995E-4</c:v>
                  </c:pt>
                  <c:pt idx="201">
                    <c:v>1E-4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3.8000000000000002E-4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1.1000000000000001E-3</c:v>
                  </c:pt>
                  <c:pt idx="220">
                    <c:v>2E-3</c:v>
                  </c:pt>
                  <c:pt idx="222">
                    <c:v>5.1999999999999997E-5</c:v>
                  </c:pt>
                  <c:pt idx="223">
                    <c:v>1.5E-5</c:v>
                  </c:pt>
                  <c:pt idx="22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2.0511199996690266E-2</c:v>
                </c:pt>
                <c:pt idx="1">
                  <c:v>1.1302999995677965E-2</c:v>
                </c:pt>
                <c:pt idx="2">
                  <c:v>6.4299998484784737E-5</c:v>
                </c:pt>
                <c:pt idx="3">
                  <c:v>3.8094899999123299E-2</c:v>
                </c:pt>
                <c:pt idx="4">
                  <c:v>2.7808599999843864E-2</c:v>
                </c:pt>
                <c:pt idx="5">
                  <c:v>3.7810299996635877E-2</c:v>
                </c:pt>
                <c:pt idx="6">
                  <c:v>1.449510000020382E-2</c:v>
                </c:pt>
                <c:pt idx="7">
                  <c:v>1.4186699998390395E-2</c:v>
                </c:pt>
                <c:pt idx="8">
                  <c:v>1.7869799998152303E-2</c:v>
                </c:pt>
                <c:pt idx="9">
                  <c:v>9.8714999985531904E-3</c:v>
                </c:pt>
                <c:pt idx="10">
                  <c:v>2.1873199999390636E-2</c:v>
                </c:pt>
                <c:pt idx="11">
                  <c:v>1.0874899999180343E-2</c:v>
                </c:pt>
                <c:pt idx="12">
                  <c:v>-1.7878000035125297E-3</c:v>
                </c:pt>
                <c:pt idx="13">
                  <c:v>8.2139000005554408E-3</c:v>
                </c:pt>
                <c:pt idx="14">
                  <c:v>-7.7844000043114647E-3</c:v>
                </c:pt>
                <c:pt idx="15">
                  <c:v>4.2173000001639593E-3</c:v>
                </c:pt>
                <c:pt idx="16">
                  <c:v>7.8987000015331432E-3</c:v>
                </c:pt>
                <c:pt idx="22">
                  <c:v>-1.6100006178021431E-5</c:v>
                </c:pt>
                <c:pt idx="23">
                  <c:v>-4.5700006012339145E-5</c:v>
                </c:pt>
                <c:pt idx="26">
                  <c:v>-1.1023100007150788E-2</c:v>
                </c:pt>
                <c:pt idx="29">
                  <c:v>-1.9313000011607073E-3</c:v>
                </c:pt>
                <c:pt idx="30">
                  <c:v>2.414499998849351E-3</c:v>
                </c:pt>
                <c:pt idx="31">
                  <c:v>-1.4395100006368011E-2</c:v>
                </c:pt>
                <c:pt idx="34">
                  <c:v>2.9193999944254756E-3</c:v>
                </c:pt>
                <c:pt idx="35">
                  <c:v>-1.0078899998916313E-2</c:v>
                </c:pt>
                <c:pt idx="36">
                  <c:v>7.2583999935886823E-3</c:v>
                </c:pt>
                <c:pt idx="37">
                  <c:v>9.2583999939961359E-3</c:v>
                </c:pt>
                <c:pt idx="38">
                  <c:v>4.9465999982203357E-3</c:v>
                </c:pt>
                <c:pt idx="39">
                  <c:v>9.9482999939937145E-3</c:v>
                </c:pt>
                <c:pt idx="40">
                  <c:v>-3.7093000064487569E-3</c:v>
                </c:pt>
                <c:pt idx="41">
                  <c:v>-3.7093000064487569E-3</c:v>
                </c:pt>
                <c:pt idx="42">
                  <c:v>4.6670999945490621E-3</c:v>
                </c:pt>
                <c:pt idx="43">
                  <c:v>7.6670999987982213E-3</c:v>
                </c:pt>
                <c:pt idx="44">
                  <c:v>-3.1748000037623569E-3</c:v>
                </c:pt>
                <c:pt idx="45">
                  <c:v>5.728999967686832E-4</c:v>
                </c:pt>
                <c:pt idx="46">
                  <c:v>2.5728999971761368E-3</c:v>
                </c:pt>
                <c:pt idx="47">
                  <c:v>4.1397000022698194E-3</c:v>
                </c:pt>
                <c:pt idx="48">
                  <c:v>4.8379999498138204E-4</c:v>
                </c:pt>
                <c:pt idx="49">
                  <c:v>8.4837999966111965E-3</c:v>
                </c:pt>
                <c:pt idx="54">
                  <c:v>7.5187999973422848E-3</c:v>
                </c:pt>
                <c:pt idx="55">
                  <c:v>8.4602999995695427E-3</c:v>
                </c:pt>
                <c:pt idx="60">
                  <c:v>1.4713899996422697E-2</c:v>
                </c:pt>
                <c:pt idx="61">
                  <c:v>-8.2827000005636364E-3</c:v>
                </c:pt>
                <c:pt idx="62">
                  <c:v>1.30529000016395E-2</c:v>
                </c:pt>
                <c:pt idx="65">
                  <c:v>-4.2545000032987446E-3</c:v>
                </c:pt>
                <c:pt idx="79">
                  <c:v>-1.343069999711588E-2</c:v>
                </c:pt>
                <c:pt idx="86">
                  <c:v>-5.146800001966767E-3</c:v>
                </c:pt>
                <c:pt idx="92">
                  <c:v>6.8201999965822324E-3</c:v>
                </c:pt>
                <c:pt idx="94">
                  <c:v>-4.1763999979593791E-3</c:v>
                </c:pt>
                <c:pt idx="95">
                  <c:v>-7.1746999965398572E-3</c:v>
                </c:pt>
                <c:pt idx="108">
                  <c:v>3.2324499989044853E-3</c:v>
                </c:pt>
                <c:pt idx="117">
                  <c:v>-5.2608000041800551E-3</c:v>
                </c:pt>
                <c:pt idx="131">
                  <c:v>-5.8151000048383139E-3</c:v>
                </c:pt>
                <c:pt idx="132">
                  <c:v>-2.8151000005891547E-3</c:v>
                </c:pt>
                <c:pt idx="133">
                  <c:v>1.1849000002257526E-3</c:v>
                </c:pt>
                <c:pt idx="148">
                  <c:v>-2.8302000064286403E-3</c:v>
                </c:pt>
                <c:pt idx="149">
                  <c:v>-1.1828500006231479E-2</c:v>
                </c:pt>
                <c:pt idx="150">
                  <c:v>-3.4861000021919608E-3</c:v>
                </c:pt>
                <c:pt idx="151">
                  <c:v>1.6327899997122586E-2</c:v>
                </c:pt>
                <c:pt idx="152">
                  <c:v>-5.9761000084108673E-3</c:v>
                </c:pt>
                <c:pt idx="153">
                  <c:v>-6.6275999997742474E-3</c:v>
                </c:pt>
                <c:pt idx="154">
                  <c:v>-1.6189699999813456E-2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C7-4882-B964-56BF737797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18">
                  <c:v>1.9999999494757503E-4</c:v>
                </c:pt>
                <c:pt idx="19">
                  <c:v>-4.7930000437190756E-4</c:v>
                </c:pt>
                <c:pt idx="20">
                  <c:v>-4.5930000487715006E-4</c:v>
                </c:pt>
                <c:pt idx="21">
                  <c:v>-5.5760000395821407E-4</c:v>
                </c:pt>
                <c:pt idx="24">
                  <c:v>-3.5700002626981586E-5</c:v>
                </c:pt>
                <c:pt idx="25">
                  <c:v>-5.2612000072258525E-3</c:v>
                </c:pt>
                <c:pt idx="27">
                  <c:v>-2.4143999980879016E-3</c:v>
                </c:pt>
                <c:pt idx="28">
                  <c:v>-2.4110000013024546E-3</c:v>
                </c:pt>
                <c:pt idx="51">
                  <c:v>-1.6749999995226972E-3</c:v>
                </c:pt>
                <c:pt idx="52">
                  <c:v>-5.230600007052999E-3</c:v>
                </c:pt>
                <c:pt idx="53">
                  <c:v>-8.1180000415770337E-4</c:v>
                </c:pt>
                <c:pt idx="56">
                  <c:v>4.8919999971985817E-4</c:v>
                </c:pt>
                <c:pt idx="57">
                  <c:v>4.8919999971985817E-4</c:v>
                </c:pt>
                <c:pt idx="58">
                  <c:v>-1.6300000424962491E-5</c:v>
                </c:pt>
                <c:pt idx="59">
                  <c:v>-4.640000406652689E-5</c:v>
                </c:pt>
                <c:pt idx="63">
                  <c:v>5.9609999880194664E-4</c:v>
                </c:pt>
                <c:pt idx="64">
                  <c:v>1.6825999991851859E-3</c:v>
                </c:pt>
                <c:pt idx="66">
                  <c:v>5.1759999769274145E-4</c:v>
                </c:pt>
                <c:pt idx="67">
                  <c:v>-1.6242000056081451E-3</c:v>
                </c:pt>
                <c:pt idx="68">
                  <c:v>2.1758000002591871E-3</c:v>
                </c:pt>
                <c:pt idx="69">
                  <c:v>-6.0343000004650094E-3</c:v>
                </c:pt>
                <c:pt idx="70">
                  <c:v>-2.3430000146618113E-4</c:v>
                </c:pt>
                <c:pt idx="71">
                  <c:v>7.9140000161714852E-4</c:v>
                </c:pt>
                <c:pt idx="72">
                  <c:v>3.2099997042678297E-5</c:v>
                </c:pt>
                <c:pt idx="73">
                  <c:v>2.3379999765893444E-4</c:v>
                </c:pt>
                <c:pt idx="74">
                  <c:v>-2.9150000773370266E-4</c:v>
                </c:pt>
                <c:pt idx="75">
                  <c:v>-9.1890000476269051E-4</c:v>
                </c:pt>
                <c:pt idx="76">
                  <c:v>2.8599992219824344E-5</c:v>
                </c:pt>
                <c:pt idx="77">
                  <c:v>5.0285999968764372E-3</c:v>
                </c:pt>
                <c:pt idx="80">
                  <c:v>-1.0849999671336263E-4</c:v>
                </c:pt>
                <c:pt idx="81">
                  <c:v>-1.3745999967795797E-3</c:v>
                </c:pt>
                <c:pt idx="82">
                  <c:v>-6.7459999991115183E-4</c:v>
                </c:pt>
                <c:pt idx="83">
                  <c:v>3.338999958941713E-4</c:v>
                </c:pt>
                <c:pt idx="84">
                  <c:v>-3.4537000028649345E-3</c:v>
                </c:pt>
                <c:pt idx="85">
                  <c:v>-1.553700007207226E-3</c:v>
                </c:pt>
                <c:pt idx="87">
                  <c:v>-4.7315000047092326E-3</c:v>
                </c:pt>
                <c:pt idx="88">
                  <c:v>7.6849999459227547E-4</c:v>
                </c:pt>
                <c:pt idx="90">
                  <c:v>-4.7832999989623204E-3</c:v>
                </c:pt>
                <c:pt idx="91">
                  <c:v>-1.1832999953185208E-3</c:v>
                </c:pt>
                <c:pt idx="93">
                  <c:v>-9.1781000010087155E-3</c:v>
                </c:pt>
                <c:pt idx="96">
                  <c:v>-1.0102550004376099E-2</c:v>
                </c:pt>
                <c:pt idx="97">
                  <c:v>-2.4523000029148534E-3</c:v>
                </c:pt>
                <c:pt idx="98">
                  <c:v>-4.4553000043379143E-3</c:v>
                </c:pt>
                <c:pt idx="99">
                  <c:v>-3.6357499993755482E-3</c:v>
                </c:pt>
                <c:pt idx="100">
                  <c:v>-4.0349000046262518E-3</c:v>
                </c:pt>
                <c:pt idx="101">
                  <c:v>2.832899997883942E-3</c:v>
                </c:pt>
                <c:pt idx="102">
                  <c:v>-7.3332000029040501E-3</c:v>
                </c:pt>
                <c:pt idx="103">
                  <c:v>1.0579999070614576E-4</c:v>
                </c:pt>
                <c:pt idx="104">
                  <c:v>6.0579999262699857E-4</c:v>
                </c:pt>
                <c:pt idx="105">
                  <c:v>-9.5010000222828239E-4</c:v>
                </c:pt>
                <c:pt idx="106">
                  <c:v>-7.5010000728070736E-4</c:v>
                </c:pt>
                <c:pt idx="107">
                  <c:v>-2.347999979974702E-4</c:v>
                </c:pt>
                <c:pt idx="110">
                  <c:v>-4.0086000008159317E-3</c:v>
                </c:pt>
                <c:pt idx="111">
                  <c:v>-3.8085999985923991E-3</c:v>
                </c:pt>
                <c:pt idx="112">
                  <c:v>-1.4509000029647723E-3</c:v>
                </c:pt>
                <c:pt idx="113">
                  <c:v>-1.5806000010343269E-3</c:v>
                </c:pt>
                <c:pt idx="114">
                  <c:v>-2.248099997814279E-3</c:v>
                </c:pt>
                <c:pt idx="115">
                  <c:v>-2.0473000040510669E-3</c:v>
                </c:pt>
                <c:pt idx="116">
                  <c:v>-2.0473000040510669E-3</c:v>
                </c:pt>
                <c:pt idx="118">
                  <c:v>-3.2404500016127713E-3</c:v>
                </c:pt>
                <c:pt idx="119">
                  <c:v>-8.4045000403421E-4</c:v>
                </c:pt>
                <c:pt idx="120">
                  <c:v>-3.7396000043372624E-3</c:v>
                </c:pt>
                <c:pt idx="121">
                  <c:v>-3.7396000043372624E-3</c:v>
                </c:pt>
                <c:pt idx="122">
                  <c:v>-2.0387500044307671E-3</c:v>
                </c:pt>
                <c:pt idx="123">
                  <c:v>-1.6387499999837019E-3</c:v>
                </c:pt>
                <c:pt idx="124">
                  <c:v>-3.4565000096336007E-3</c:v>
                </c:pt>
                <c:pt idx="125">
                  <c:v>-3.1565000026603229E-3</c:v>
                </c:pt>
                <c:pt idx="126">
                  <c:v>-2.3453000030713156E-3</c:v>
                </c:pt>
                <c:pt idx="127">
                  <c:v>-1.1954000001423992E-3</c:v>
                </c:pt>
                <c:pt idx="128">
                  <c:v>-1.1954000001423992E-3</c:v>
                </c:pt>
                <c:pt idx="130">
                  <c:v>-1.6527999978279695E-3</c:v>
                </c:pt>
                <c:pt idx="134">
                  <c:v>1.6047000026446767E-3</c:v>
                </c:pt>
                <c:pt idx="135">
                  <c:v>2.3123499995563179E-3</c:v>
                </c:pt>
                <c:pt idx="136">
                  <c:v>1.0496999966562726E-3</c:v>
                </c:pt>
                <c:pt idx="137">
                  <c:v>1.5496999985771254E-3</c:v>
                </c:pt>
                <c:pt idx="138">
                  <c:v>8.7689999782014638E-4</c:v>
                </c:pt>
                <c:pt idx="139">
                  <c:v>1.1768999975174665E-3</c:v>
                </c:pt>
                <c:pt idx="140">
                  <c:v>1.7284999921685085E-3</c:v>
                </c:pt>
                <c:pt idx="141">
                  <c:v>1.7284999921685085E-3</c:v>
                </c:pt>
                <c:pt idx="142">
                  <c:v>-1.1267250003584195E-2</c:v>
                </c:pt>
                <c:pt idx="143">
                  <c:v>-1.1267250003584195E-2</c:v>
                </c:pt>
                <c:pt idx="144">
                  <c:v>9.7335999962524511E-3</c:v>
                </c:pt>
                <c:pt idx="145">
                  <c:v>9.7335999962524511E-3</c:v>
                </c:pt>
                <c:pt idx="146">
                  <c:v>-9.2655500047840178E-3</c:v>
                </c:pt>
                <c:pt idx="147">
                  <c:v>-9.2655500047840178E-3</c:v>
                </c:pt>
                <c:pt idx="155">
                  <c:v>1.5843499932088889E-3</c:v>
                </c:pt>
                <c:pt idx="156">
                  <c:v>-5.4348000048776157E-3</c:v>
                </c:pt>
                <c:pt idx="157">
                  <c:v>-4.4939500003238209E-3</c:v>
                </c:pt>
                <c:pt idx="165">
                  <c:v>-2.190200008044485E-3</c:v>
                </c:pt>
                <c:pt idx="169">
                  <c:v>-6.3656000056653284E-3</c:v>
                </c:pt>
                <c:pt idx="183">
                  <c:v>-1.9254500002716668E-3</c:v>
                </c:pt>
                <c:pt idx="190">
                  <c:v>-1.3641000041388907E-3</c:v>
                </c:pt>
                <c:pt idx="191">
                  <c:v>-1.3969499996164814E-3</c:v>
                </c:pt>
                <c:pt idx="192">
                  <c:v>-2.0583000004990026E-3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C7-4882-B964-56BF737797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58">
                  <c:v>-6.2060999989625998E-3</c:v>
                </c:pt>
                <c:pt idx="159">
                  <c:v>-5.7177000053343363E-3</c:v>
                </c:pt>
                <c:pt idx="160">
                  <c:v>-6.1598000029334798E-3</c:v>
                </c:pt>
                <c:pt idx="161">
                  <c:v>-5.2221000005374663E-3</c:v>
                </c:pt>
                <c:pt idx="162">
                  <c:v>-3.8498000067193061E-3</c:v>
                </c:pt>
                <c:pt idx="163">
                  <c:v>-4.7571000031894073E-3</c:v>
                </c:pt>
                <c:pt idx="164">
                  <c:v>-4.7638000105507672E-3</c:v>
                </c:pt>
                <c:pt idx="166">
                  <c:v>-3.6827000076300465E-3</c:v>
                </c:pt>
                <c:pt idx="167">
                  <c:v>-9.2380000569391996E-4</c:v>
                </c:pt>
                <c:pt idx="168">
                  <c:v>-1.8253000016557053E-3</c:v>
                </c:pt>
                <c:pt idx="170">
                  <c:v>-7.0600000617559999E-4</c:v>
                </c:pt>
                <c:pt idx="171">
                  <c:v>-2.859000007447321E-3</c:v>
                </c:pt>
                <c:pt idx="172">
                  <c:v>-2.8090000050724484E-3</c:v>
                </c:pt>
                <c:pt idx="173">
                  <c:v>-2.9655000107595697E-3</c:v>
                </c:pt>
                <c:pt idx="174">
                  <c:v>-2.9155000083846971E-3</c:v>
                </c:pt>
                <c:pt idx="175">
                  <c:v>-2.0467000067583285E-3</c:v>
                </c:pt>
                <c:pt idx="176">
                  <c:v>-2.0266999999876134E-3</c:v>
                </c:pt>
                <c:pt idx="177">
                  <c:v>-2.2321500073303469E-3</c:v>
                </c:pt>
                <c:pt idx="178">
                  <c:v>-2.2121500078355893E-3</c:v>
                </c:pt>
                <c:pt idx="179">
                  <c:v>-6.0520000261021778E-4</c:v>
                </c:pt>
                <c:pt idx="180">
                  <c:v>2.2747499970137142E-3</c:v>
                </c:pt>
                <c:pt idx="181">
                  <c:v>-5.5250000878004357E-4</c:v>
                </c:pt>
                <c:pt idx="182">
                  <c:v>-1.6642000045976602E-3</c:v>
                </c:pt>
                <c:pt idx="184">
                  <c:v>-1.4798000047449023E-3</c:v>
                </c:pt>
                <c:pt idx="185">
                  <c:v>-1.1656999995466322E-3</c:v>
                </c:pt>
                <c:pt idx="186">
                  <c:v>5.8499999431660399E-4</c:v>
                </c:pt>
                <c:pt idx="187">
                  <c:v>6.8814999394817278E-4</c:v>
                </c:pt>
                <c:pt idx="188">
                  <c:v>1.0614499915391207E-3</c:v>
                </c:pt>
                <c:pt idx="189">
                  <c:v>-1.5945999984978698E-3</c:v>
                </c:pt>
                <c:pt idx="193">
                  <c:v>-4.9135000153910369E-4</c:v>
                </c:pt>
                <c:pt idx="194">
                  <c:v>1.774799995473586E-3</c:v>
                </c:pt>
                <c:pt idx="195">
                  <c:v>2.000299995415844E-3</c:v>
                </c:pt>
                <c:pt idx="196">
                  <c:v>2.5011499965330586E-3</c:v>
                </c:pt>
                <c:pt idx="197">
                  <c:v>2.4019999982556328E-3</c:v>
                </c:pt>
                <c:pt idx="198">
                  <c:v>2.2037000017007813E-3</c:v>
                </c:pt>
                <c:pt idx="199">
                  <c:v>4.004549999081064E-3</c:v>
                </c:pt>
                <c:pt idx="200">
                  <c:v>4.171449996647425E-3</c:v>
                </c:pt>
                <c:pt idx="201">
                  <c:v>2.541899993957486E-3</c:v>
                </c:pt>
                <c:pt idx="202">
                  <c:v>-1.2334499697317369E-3</c:v>
                </c:pt>
                <c:pt idx="203">
                  <c:v>2.7665502202580683E-3</c:v>
                </c:pt>
                <c:pt idx="204">
                  <c:v>3.1665500064264052E-3</c:v>
                </c:pt>
                <c:pt idx="205">
                  <c:v>4.6665497866342776E-3</c:v>
                </c:pt>
                <c:pt idx="206">
                  <c:v>1.3063998558209278E-3</c:v>
                </c:pt>
                <c:pt idx="207">
                  <c:v>1.4064001516089775E-3</c:v>
                </c:pt>
                <c:pt idx="208">
                  <c:v>1.4064001516089775E-3</c:v>
                </c:pt>
                <c:pt idx="209">
                  <c:v>3.2063998878584243E-3</c:v>
                </c:pt>
                <c:pt idx="210">
                  <c:v>-3.7469499657163396E-3</c:v>
                </c:pt>
                <c:pt idx="211">
                  <c:v>-2.4694985768292099E-4</c:v>
                </c:pt>
                <c:pt idx="212">
                  <c:v>1.0530497966101393E-3</c:v>
                </c:pt>
                <c:pt idx="213">
                  <c:v>2.6530498726060614E-3</c:v>
                </c:pt>
                <c:pt idx="214">
                  <c:v>-6.2000006437301636E-5</c:v>
                </c:pt>
                <c:pt idx="215">
                  <c:v>3.4463998745195568E-3</c:v>
                </c:pt>
                <c:pt idx="216">
                  <c:v>1.101499998185318E-3</c:v>
                </c:pt>
                <c:pt idx="217">
                  <c:v>7.4389999645063654E-4</c:v>
                </c:pt>
                <c:pt idx="218">
                  <c:v>-8.7815000078990124E-3</c:v>
                </c:pt>
                <c:pt idx="219">
                  <c:v>1.1898199991264846E-2</c:v>
                </c:pt>
                <c:pt idx="220">
                  <c:v>6.4573499985272065E-3</c:v>
                </c:pt>
                <c:pt idx="221">
                  <c:v>4.5293998555280268E-3</c:v>
                </c:pt>
                <c:pt idx="222">
                  <c:v>5.6023650176939555E-2</c:v>
                </c:pt>
                <c:pt idx="223">
                  <c:v>1.4905000716680661E-3</c:v>
                </c:pt>
                <c:pt idx="224">
                  <c:v>3.0915999523131177E-3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C7-4882-B964-56BF737797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C7-4882-B964-56BF737797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C7-4882-B964-56BF737797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plus>
            <c:minus>
              <c:numRef>
                <c:f>Active!$D$21:$D$76</c:f>
                <c:numCache>
                  <c:formatCode>General</c:formatCode>
                  <c:ptCount val="5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4">
                    <c:v>0</c:v>
                  </c:pt>
                  <c:pt idx="5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C7-4882-B964-56BF737797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22">
                  <c:v>-1.7039345369334845E-2</c:v>
                </c:pt>
                <c:pt idx="123">
                  <c:v>-1.7039345369334845E-2</c:v>
                </c:pt>
                <c:pt idx="124">
                  <c:v>-1.7007977453281711E-2</c:v>
                </c:pt>
                <c:pt idx="125">
                  <c:v>-1.7007977453281711E-2</c:v>
                </c:pt>
                <c:pt idx="126">
                  <c:v>-1.6314461345634246E-2</c:v>
                </c:pt>
                <c:pt idx="127">
                  <c:v>-1.581143403729127E-2</c:v>
                </c:pt>
                <c:pt idx="128">
                  <c:v>-1.581143403729127E-2</c:v>
                </c:pt>
                <c:pt idx="129">
                  <c:v>-1.5675126183896743E-2</c:v>
                </c:pt>
                <c:pt idx="130">
                  <c:v>-1.5658586737250544E-2</c:v>
                </c:pt>
                <c:pt idx="131">
                  <c:v>-1.538140842449013E-2</c:v>
                </c:pt>
                <c:pt idx="132">
                  <c:v>-1.538140842449013E-2</c:v>
                </c:pt>
                <c:pt idx="133">
                  <c:v>-1.538140842449013E-2</c:v>
                </c:pt>
                <c:pt idx="134">
                  <c:v>-1.4603484106372418E-2</c:v>
                </c:pt>
                <c:pt idx="135">
                  <c:v>-1.4588085311219058E-2</c:v>
                </c:pt>
                <c:pt idx="136">
                  <c:v>-1.2835474292468525E-2</c:v>
                </c:pt>
                <c:pt idx="137">
                  <c:v>-1.2835474292468525E-2</c:v>
                </c:pt>
                <c:pt idx="138">
                  <c:v>-1.2780723020812144E-2</c:v>
                </c:pt>
                <c:pt idx="139">
                  <c:v>-1.2780723020812144E-2</c:v>
                </c:pt>
                <c:pt idx="140">
                  <c:v>-1.2274273757990645E-2</c:v>
                </c:pt>
                <c:pt idx="141">
                  <c:v>-1.2274273757990645E-2</c:v>
                </c:pt>
                <c:pt idx="142">
                  <c:v>-1.2265718871794333E-2</c:v>
                </c:pt>
                <c:pt idx="143">
                  <c:v>-1.2265718871794333E-2</c:v>
                </c:pt>
                <c:pt idx="144">
                  <c:v>-1.2264007894555073E-2</c:v>
                </c:pt>
                <c:pt idx="145">
                  <c:v>-1.2264007894555073E-2</c:v>
                </c:pt>
                <c:pt idx="146">
                  <c:v>-1.2262296917315809E-2</c:v>
                </c:pt>
                <c:pt idx="147">
                  <c:v>-1.2262296917315809E-2</c:v>
                </c:pt>
                <c:pt idx="148">
                  <c:v>-1.0715003167276693E-2</c:v>
                </c:pt>
                <c:pt idx="149">
                  <c:v>-1.0711581212798173E-2</c:v>
                </c:pt>
                <c:pt idx="150">
                  <c:v>-1.069333078891271E-2</c:v>
                </c:pt>
                <c:pt idx="151">
                  <c:v>-1.0396761400773995E-2</c:v>
                </c:pt>
                <c:pt idx="152">
                  <c:v>-9.6667444453556114E-3</c:v>
                </c:pt>
                <c:pt idx="153">
                  <c:v>-8.9652437772582624E-3</c:v>
                </c:pt>
                <c:pt idx="154">
                  <c:v>-7.4128170955013589E-3</c:v>
                </c:pt>
                <c:pt idx="155">
                  <c:v>-7.1966636376079481E-3</c:v>
                </c:pt>
                <c:pt idx="156">
                  <c:v>-7.1949526603686878E-3</c:v>
                </c:pt>
                <c:pt idx="157">
                  <c:v>-7.1932416831294241E-3</c:v>
                </c:pt>
                <c:pt idx="158">
                  <c:v>-5.9025945189795856E-3</c:v>
                </c:pt>
                <c:pt idx="159">
                  <c:v>-5.838718035380476E-3</c:v>
                </c:pt>
                <c:pt idx="160">
                  <c:v>-5.5410079957489144E-3</c:v>
                </c:pt>
                <c:pt idx="161">
                  <c:v>-5.2638296829885037E-3</c:v>
                </c:pt>
                <c:pt idx="162">
                  <c:v>-4.9706822493283051E-3</c:v>
                </c:pt>
                <c:pt idx="163">
                  <c:v>-4.8646016604940723E-3</c:v>
                </c:pt>
                <c:pt idx="164">
                  <c:v>-4.8109910403305381E-3</c:v>
                </c:pt>
                <c:pt idx="165">
                  <c:v>-4.3273548073658602E-3</c:v>
                </c:pt>
                <c:pt idx="166">
                  <c:v>-4.2988385200448259E-3</c:v>
                </c:pt>
                <c:pt idx="167">
                  <c:v>-4.2406652939099287E-3</c:v>
                </c:pt>
                <c:pt idx="168">
                  <c:v>-4.1094903722331821E-3</c:v>
                </c:pt>
                <c:pt idx="169">
                  <c:v>-3.74105994004547E-3</c:v>
                </c:pt>
                <c:pt idx="170">
                  <c:v>-3.5539930952195112E-3</c:v>
                </c:pt>
                <c:pt idx="171">
                  <c:v>-2.7213175054454225E-3</c:v>
                </c:pt>
                <c:pt idx="172">
                  <c:v>-2.7213175054454225E-3</c:v>
                </c:pt>
                <c:pt idx="173">
                  <c:v>-2.5331100091266212E-3</c:v>
                </c:pt>
                <c:pt idx="174">
                  <c:v>-2.5331100091266212E-3</c:v>
                </c:pt>
                <c:pt idx="175">
                  <c:v>-2.4281700717852239E-3</c:v>
                </c:pt>
                <c:pt idx="176">
                  <c:v>-2.4281700717852239E-3</c:v>
                </c:pt>
                <c:pt idx="177">
                  <c:v>-2.3317850206401453E-3</c:v>
                </c:pt>
                <c:pt idx="178">
                  <c:v>-2.3317850206401453E-3</c:v>
                </c:pt>
                <c:pt idx="179">
                  <c:v>-1.874954097757231E-3</c:v>
                </c:pt>
                <c:pt idx="180">
                  <c:v>-1.1101472718071936E-3</c:v>
                </c:pt>
                <c:pt idx="181">
                  <c:v>-6.2822201608177947E-4</c:v>
                </c:pt>
                <c:pt idx="182">
                  <c:v>-5.1757882127618365E-4</c:v>
                </c:pt>
                <c:pt idx="183">
                  <c:v>-1.0409265512123511E-4</c:v>
                </c:pt>
                <c:pt idx="184">
                  <c:v>-6.5880830111060551E-5</c:v>
                </c:pt>
                <c:pt idx="185">
                  <c:v>-4.4208451747074218E-5</c:v>
                </c:pt>
                <c:pt idx="186">
                  <c:v>-2.9379982340135835E-5</c:v>
                </c:pt>
                <c:pt idx="187">
                  <c:v>3.7348129991073009E-5</c:v>
                </c:pt>
                <c:pt idx="188">
                  <c:v>5.4721934729110022E-4</c:v>
                </c:pt>
                <c:pt idx="189">
                  <c:v>5.8200921782275428E-4</c:v>
                </c:pt>
                <c:pt idx="190">
                  <c:v>6.9037110964267207E-4</c:v>
                </c:pt>
                <c:pt idx="191">
                  <c:v>8.2553831154435348E-4</c:v>
                </c:pt>
                <c:pt idx="192">
                  <c:v>1.171726039621665E-3</c:v>
                </c:pt>
                <c:pt idx="193">
                  <c:v>1.6285569625045793E-3</c:v>
                </c:pt>
                <c:pt idx="194">
                  <c:v>1.7751306793346716E-3</c:v>
                </c:pt>
                <c:pt idx="195">
                  <c:v>1.8264599965125278E-3</c:v>
                </c:pt>
                <c:pt idx="196">
                  <c:v>1.8281709737517915E-3</c:v>
                </c:pt>
                <c:pt idx="197">
                  <c:v>1.8298819509910483E-3</c:v>
                </c:pt>
                <c:pt idx="198">
                  <c:v>1.8333039054695757E-3</c:v>
                </c:pt>
                <c:pt idx="199">
                  <c:v>1.8350148827088394E-3</c:v>
                </c:pt>
                <c:pt idx="200">
                  <c:v>2.3722617358370515E-3</c:v>
                </c:pt>
                <c:pt idx="201">
                  <c:v>2.4469744086181508E-3</c:v>
                </c:pt>
                <c:pt idx="202">
                  <c:v>3.6372442413979689E-3</c:v>
                </c:pt>
                <c:pt idx="203">
                  <c:v>3.6372442413979689E-3</c:v>
                </c:pt>
                <c:pt idx="204">
                  <c:v>3.6372442413979689E-3</c:v>
                </c:pt>
                <c:pt idx="205">
                  <c:v>3.6372442413979689E-3</c:v>
                </c:pt>
                <c:pt idx="206">
                  <c:v>3.6503617335656366E-3</c:v>
                </c:pt>
                <c:pt idx="207">
                  <c:v>3.6503617335656366E-3</c:v>
                </c:pt>
                <c:pt idx="208">
                  <c:v>3.6503617335656366E-3</c:v>
                </c:pt>
                <c:pt idx="209">
                  <c:v>3.6503617335656366E-3</c:v>
                </c:pt>
                <c:pt idx="210">
                  <c:v>3.6771670436474072E-3</c:v>
                </c:pt>
                <c:pt idx="211">
                  <c:v>3.6771670436474072E-3</c:v>
                </c:pt>
                <c:pt idx="212">
                  <c:v>3.6771670436474072E-3</c:v>
                </c:pt>
                <c:pt idx="213">
                  <c:v>3.6771670436474072E-3</c:v>
                </c:pt>
                <c:pt idx="214">
                  <c:v>4.3849412949553829E-3</c:v>
                </c:pt>
                <c:pt idx="215">
                  <c:v>4.4488177785544925E-3</c:v>
                </c:pt>
                <c:pt idx="216">
                  <c:v>4.9153442391265539E-3</c:v>
                </c:pt>
                <c:pt idx="217">
                  <c:v>4.9335946630120128E-3</c:v>
                </c:pt>
                <c:pt idx="218">
                  <c:v>4.9495637839117868E-3</c:v>
                </c:pt>
                <c:pt idx="219">
                  <c:v>4.9757987682471361E-3</c:v>
                </c:pt>
                <c:pt idx="220">
                  <c:v>5.4303483881443654E-3</c:v>
                </c:pt>
                <c:pt idx="221">
                  <c:v>5.4411845773263551E-3</c:v>
                </c:pt>
                <c:pt idx="222">
                  <c:v>5.5866176426636119E-3</c:v>
                </c:pt>
                <c:pt idx="223">
                  <c:v>5.5883286199028756E-3</c:v>
                </c:pt>
                <c:pt idx="224">
                  <c:v>6.1232941700454097E-3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C7-4882-B964-56BF737797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-7392</c:v>
                </c:pt>
                <c:pt idx="1">
                  <c:v>-4230</c:v>
                </c:pt>
                <c:pt idx="2">
                  <c:v>-4063</c:v>
                </c:pt>
                <c:pt idx="3">
                  <c:v>-4009</c:v>
                </c:pt>
                <c:pt idx="4">
                  <c:v>-3926</c:v>
                </c:pt>
                <c:pt idx="5">
                  <c:v>-3923</c:v>
                </c:pt>
                <c:pt idx="6">
                  <c:v>-3891</c:v>
                </c:pt>
                <c:pt idx="7">
                  <c:v>-3847</c:v>
                </c:pt>
                <c:pt idx="8">
                  <c:v>-3818</c:v>
                </c:pt>
                <c:pt idx="9">
                  <c:v>-3815</c:v>
                </c:pt>
                <c:pt idx="10">
                  <c:v>-3812</c:v>
                </c:pt>
                <c:pt idx="11">
                  <c:v>-3809</c:v>
                </c:pt>
                <c:pt idx="12">
                  <c:v>-3802</c:v>
                </c:pt>
                <c:pt idx="13">
                  <c:v>-3799</c:v>
                </c:pt>
                <c:pt idx="14">
                  <c:v>-3796</c:v>
                </c:pt>
                <c:pt idx="15">
                  <c:v>-3793</c:v>
                </c:pt>
                <c:pt idx="16">
                  <c:v>-3767</c:v>
                </c:pt>
                <c:pt idx="17">
                  <c:v>0</c:v>
                </c:pt>
                <c:pt idx="18">
                  <c:v>0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501</c:v>
                </c:pt>
                <c:pt idx="23">
                  <c:v>1037</c:v>
                </c:pt>
                <c:pt idx="24">
                  <c:v>1037</c:v>
                </c:pt>
                <c:pt idx="25">
                  <c:v>5892</c:v>
                </c:pt>
                <c:pt idx="26">
                  <c:v>6371</c:v>
                </c:pt>
                <c:pt idx="27">
                  <c:v>6504</c:v>
                </c:pt>
                <c:pt idx="28">
                  <c:v>6510</c:v>
                </c:pt>
                <c:pt idx="29">
                  <c:v>6533</c:v>
                </c:pt>
                <c:pt idx="30">
                  <c:v>6555</c:v>
                </c:pt>
                <c:pt idx="31">
                  <c:v>6891</c:v>
                </c:pt>
                <c:pt idx="32">
                  <c:v>7352.5</c:v>
                </c:pt>
                <c:pt idx="33">
                  <c:v>7352.5</c:v>
                </c:pt>
                <c:pt idx="34">
                  <c:v>7446</c:v>
                </c:pt>
                <c:pt idx="35">
                  <c:v>7449</c:v>
                </c:pt>
                <c:pt idx="36">
                  <c:v>7456</c:v>
                </c:pt>
                <c:pt idx="37">
                  <c:v>7456</c:v>
                </c:pt>
                <c:pt idx="38">
                  <c:v>7494</c:v>
                </c:pt>
                <c:pt idx="39">
                  <c:v>7497</c:v>
                </c:pt>
                <c:pt idx="40">
                  <c:v>7513</c:v>
                </c:pt>
                <c:pt idx="41">
                  <c:v>7513</c:v>
                </c:pt>
                <c:pt idx="42">
                  <c:v>7589</c:v>
                </c:pt>
                <c:pt idx="43">
                  <c:v>7589</c:v>
                </c:pt>
                <c:pt idx="44">
                  <c:v>7868</c:v>
                </c:pt>
                <c:pt idx="45">
                  <c:v>8011</c:v>
                </c:pt>
                <c:pt idx="46">
                  <c:v>8011</c:v>
                </c:pt>
                <c:pt idx="47">
                  <c:v>8423</c:v>
                </c:pt>
                <c:pt idx="48">
                  <c:v>8442</c:v>
                </c:pt>
                <c:pt idx="49">
                  <c:v>8442</c:v>
                </c:pt>
                <c:pt idx="50">
                  <c:v>8533.5</c:v>
                </c:pt>
                <c:pt idx="51">
                  <c:v>8750</c:v>
                </c:pt>
                <c:pt idx="52">
                  <c:v>8946</c:v>
                </c:pt>
                <c:pt idx="53">
                  <c:v>9038</c:v>
                </c:pt>
                <c:pt idx="54">
                  <c:v>9092</c:v>
                </c:pt>
                <c:pt idx="55">
                  <c:v>9577</c:v>
                </c:pt>
                <c:pt idx="56">
                  <c:v>9628</c:v>
                </c:pt>
                <c:pt idx="57">
                  <c:v>9628</c:v>
                </c:pt>
                <c:pt idx="58">
                  <c:v>10383</c:v>
                </c:pt>
                <c:pt idx="59">
                  <c:v>10624</c:v>
                </c:pt>
                <c:pt idx="60">
                  <c:v>11201</c:v>
                </c:pt>
                <c:pt idx="61">
                  <c:v>11207</c:v>
                </c:pt>
                <c:pt idx="62">
                  <c:v>11211</c:v>
                </c:pt>
                <c:pt idx="63">
                  <c:v>11699</c:v>
                </c:pt>
                <c:pt idx="64">
                  <c:v>11734</c:v>
                </c:pt>
                <c:pt idx="65">
                  <c:v>11845</c:v>
                </c:pt>
                <c:pt idx="66">
                  <c:v>12384</c:v>
                </c:pt>
                <c:pt idx="67">
                  <c:v>12722</c:v>
                </c:pt>
                <c:pt idx="68">
                  <c:v>12722</c:v>
                </c:pt>
                <c:pt idx="69">
                  <c:v>12763</c:v>
                </c:pt>
                <c:pt idx="70">
                  <c:v>12763</c:v>
                </c:pt>
                <c:pt idx="71">
                  <c:v>12926</c:v>
                </c:pt>
                <c:pt idx="72">
                  <c:v>12939</c:v>
                </c:pt>
                <c:pt idx="73">
                  <c:v>12942</c:v>
                </c:pt>
                <c:pt idx="74">
                  <c:v>13015</c:v>
                </c:pt>
                <c:pt idx="75">
                  <c:v>13849</c:v>
                </c:pt>
                <c:pt idx="76">
                  <c:v>13874</c:v>
                </c:pt>
                <c:pt idx="77">
                  <c:v>13874</c:v>
                </c:pt>
                <c:pt idx="78">
                  <c:v>13874</c:v>
                </c:pt>
                <c:pt idx="79">
                  <c:v>13887</c:v>
                </c:pt>
                <c:pt idx="80">
                  <c:v>13985</c:v>
                </c:pt>
                <c:pt idx="81">
                  <c:v>13986</c:v>
                </c:pt>
                <c:pt idx="82">
                  <c:v>13986</c:v>
                </c:pt>
                <c:pt idx="83">
                  <c:v>14001</c:v>
                </c:pt>
                <c:pt idx="84">
                  <c:v>14317</c:v>
                </c:pt>
                <c:pt idx="85">
                  <c:v>14317</c:v>
                </c:pt>
                <c:pt idx="86">
                  <c:v>14388</c:v>
                </c:pt>
                <c:pt idx="87">
                  <c:v>14415</c:v>
                </c:pt>
                <c:pt idx="88">
                  <c:v>14415</c:v>
                </c:pt>
                <c:pt idx="89">
                  <c:v>14579.5</c:v>
                </c:pt>
                <c:pt idx="90">
                  <c:v>14853</c:v>
                </c:pt>
                <c:pt idx="91">
                  <c:v>14853</c:v>
                </c:pt>
                <c:pt idx="92">
                  <c:v>14918</c:v>
                </c:pt>
                <c:pt idx="93">
                  <c:v>14921</c:v>
                </c:pt>
                <c:pt idx="94">
                  <c:v>14924</c:v>
                </c:pt>
                <c:pt idx="95">
                  <c:v>14927</c:v>
                </c:pt>
                <c:pt idx="96">
                  <c:v>14995.5</c:v>
                </c:pt>
                <c:pt idx="97">
                  <c:v>15143</c:v>
                </c:pt>
                <c:pt idx="98">
                  <c:v>15373</c:v>
                </c:pt>
                <c:pt idx="99">
                  <c:v>15407.5</c:v>
                </c:pt>
                <c:pt idx="100">
                  <c:v>15409</c:v>
                </c:pt>
                <c:pt idx="101">
                  <c:v>15411</c:v>
                </c:pt>
                <c:pt idx="102">
                  <c:v>15412</c:v>
                </c:pt>
                <c:pt idx="103">
                  <c:v>15422</c:v>
                </c:pt>
                <c:pt idx="104">
                  <c:v>15422</c:v>
                </c:pt>
                <c:pt idx="105">
                  <c:v>15441</c:v>
                </c:pt>
                <c:pt idx="106">
                  <c:v>15441</c:v>
                </c:pt>
                <c:pt idx="107">
                  <c:v>15468</c:v>
                </c:pt>
                <c:pt idx="108">
                  <c:v>15645.5</c:v>
                </c:pt>
                <c:pt idx="109">
                  <c:v>15645.5</c:v>
                </c:pt>
                <c:pt idx="110">
                  <c:v>15926</c:v>
                </c:pt>
                <c:pt idx="111">
                  <c:v>15926</c:v>
                </c:pt>
                <c:pt idx="112">
                  <c:v>15969</c:v>
                </c:pt>
                <c:pt idx="113">
                  <c:v>16446</c:v>
                </c:pt>
                <c:pt idx="114">
                  <c:v>16621</c:v>
                </c:pt>
                <c:pt idx="115">
                  <c:v>17093</c:v>
                </c:pt>
                <c:pt idx="116">
                  <c:v>17093</c:v>
                </c:pt>
                <c:pt idx="117">
                  <c:v>17128</c:v>
                </c:pt>
                <c:pt idx="118">
                  <c:v>17634.5</c:v>
                </c:pt>
                <c:pt idx="119">
                  <c:v>17634.5</c:v>
                </c:pt>
                <c:pt idx="120">
                  <c:v>17636</c:v>
                </c:pt>
                <c:pt idx="121">
                  <c:v>17636</c:v>
                </c:pt>
                <c:pt idx="122">
                  <c:v>17637.5</c:v>
                </c:pt>
                <c:pt idx="123">
                  <c:v>17637.5</c:v>
                </c:pt>
                <c:pt idx="124">
                  <c:v>17665</c:v>
                </c:pt>
                <c:pt idx="125">
                  <c:v>17665</c:v>
                </c:pt>
                <c:pt idx="126">
                  <c:v>18273</c:v>
                </c:pt>
                <c:pt idx="127">
                  <c:v>18714</c:v>
                </c:pt>
                <c:pt idx="128">
                  <c:v>18714</c:v>
                </c:pt>
                <c:pt idx="129">
                  <c:v>18833.5</c:v>
                </c:pt>
                <c:pt idx="130">
                  <c:v>18848</c:v>
                </c:pt>
                <c:pt idx="131">
                  <c:v>19091</c:v>
                </c:pt>
                <c:pt idx="132">
                  <c:v>19091</c:v>
                </c:pt>
                <c:pt idx="133">
                  <c:v>19091</c:v>
                </c:pt>
                <c:pt idx="134">
                  <c:v>19773</c:v>
                </c:pt>
                <c:pt idx="135">
                  <c:v>19786.5</c:v>
                </c:pt>
                <c:pt idx="136">
                  <c:v>21323</c:v>
                </c:pt>
                <c:pt idx="137">
                  <c:v>21323</c:v>
                </c:pt>
                <c:pt idx="138">
                  <c:v>21371</c:v>
                </c:pt>
                <c:pt idx="139">
                  <c:v>21371</c:v>
                </c:pt>
                <c:pt idx="140">
                  <c:v>21815</c:v>
                </c:pt>
                <c:pt idx="141">
                  <c:v>21815</c:v>
                </c:pt>
                <c:pt idx="142">
                  <c:v>21822.5</c:v>
                </c:pt>
                <c:pt idx="143">
                  <c:v>21822.5</c:v>
                </c:pt>
                <c:pt idx="144">
                  <c:v>21824</c:v>
                </c:pt>
                <c:pt idx="145">
                  <c:v>21824</c:v>
                </c:pt>
                <c:pt idx="146">
                  <c:v>21825.5</c:v>
                </c:pt>
                <c:pt idx="147">
                  <c:v>21825.5</c:v>
                </c:pt>
                <c:pt idx="148">
                  <c:v>23182</c:v>
                </c:pt>
                <c:pt idx="149">
                  <c:v>23185</c:v>
                </c:pt>
                <c:pt idx="150">
                  <c:v>23201</c:v>
                </c:pt>
                <c:pt idx="151">
                  <c:v>23461</c:v>
                </c:pt>
                <c:pt idx="152">
                  <c:v>24101</c:v>
                </c:pt>
                <c:pt idx="153">
                  <c:v>24716</c:v>
                </c:pt>
                <c:pt idx="154">
                  <c:v>26077</c:v>
                </c:pt>
                <c:pt idx="155">
                  <c:v>26266.5</c:v>
                </c:pt>
                <c:pt idx="156">
                  <c:v>26268</c:v>
                </c:pt>
                <c:pt idx="157">
                  <c:v>26269.5</c:v>
                </c:pt>
                <c:pt idx="158">
                  <c:v>27401</c:v>
                </c:pt>
                <c:pt idx="159">
                  <c:v>27457</c:v>
                </c:pt>
                <c:pt idx="160">
                  <c:v>27718</c:v>
                </c:pt>
                <c:pt idx="161">
                  <c:v>27961</c:v>
                </c:pt>
                <c:pt idx="162">
                  <c:v>28218</c:v>
                </c:pt>
                <c:pt idx="163">
                  <c:v>28311</c:v>
                </c:pt>
                <c:pt idx="164">
                  <c:v>28358</c:v>
                </c:pt>
                <c:pt idx="165">
                  <c:v>28782</c:v>
                </c:pt>
                <c:pt idx="166">
                  <c:v>28807</c:v>
                </c:pt>
                <c:pt idx="167">
                  <c:v>28858</c:v>
                </c:pt>
                <c:pt idx="168">
                  <c:v>28973</c:v>
                </c:pt>
                <c:pt idx="169">
                  <c:v>29296</c:v>
                </c:pt>
                <c:pt idx="170">
                  <c:v>29460</c:v>
                </c:pt>
                <c:pt idx="171">
                  <c:v>30190</c:v>
                </c:pt>
                <c:pt idx="172">
                  <c:v>30190</c:v>
                </c:pt>
                <c:pt idx="173">
                  <c:v>30355</c:v>
                </c:pt>
                <c:pt idx="174">
                  <c:v>30355</c:v>
                </c:pt>
                <c:pt idx="175">
                  <c:v>30447</c:v>
                </c:pt>
                <c:pt idx="176">
                  <c:v>30447</c:v>
                </c:pt>
                <c:pt idx="177">
                  <c:v>30531.5</c:v>
                </c:pt>
                <c:pt idx="178">
                  <c:v>30531.5</c:v>
                </c:pt>
                <c:pt idx="179">
                  <c:v>30932</c:v>
                </c:pt>
                <c:pt idx="180">
                  <c:v>31602.5</c:v>
                </c:pt>
                <c:pt idx="181">
                  <c:v>32025</c:v>
                </c:pt>
                <c:pt idx="182">
                  <c:v>32122</c:v>
                </c:pt>
                <c:pt idx="183">
                  <c:v>32484.5</c:v>
                </c:pt>
                <c:pt idx="184">
                  <c:v>32518</c:v>
                </c:pt>
                <c:pt idx="185">
                  <c:v>32537</c:v>
                </c:pt>
                <c:pt idx="186">
                  <c:v>32550</c:v>
                </c:pt>
                <c:pt idx="187">
                  <c:v>32608.5</c:v>
                </c:pt>
                <c:pt idx="188">
                  <c:v>33055.5</c:v>
                </c:pt>
                <c:pt idx="189">
                  <c:v>33086</c:v>
                </c:pt>
                <c:pt idx="190">
                  <c:v>33181</c:v>
                </c:pt>
                <c:pt idx="191">
                  <c:v>33299.5</c:v>
                </c:pt>
                <c:pt idx="192">
                  <c:v>33603</c:v>
                </c:pt>
                <c:pt idx="193">
                  <c:v>34003.5</c:v>
                </c:pt>
                <c:pt idx="194">
                  <c:v>34132</c:v>
                </c:pt>
                <c:pt idx="195">
                  <c:v>34177</c:v>
                </c:pt>
                <c:pt idx="196">
                  <c:v>34178.5</c:v>
                </c:pt>
                <c:pt idx="197">
                  <c:v>34180</c:v>
                </c:pt>
                <c:pt idx="198">
                  <c:v>34183</c:v>
                </c:pt>
                <c:pt idx="199">
                  <c:v>34184.5</c:v>
                </c:pt>
                <c:pt idx="200">
                  <c:v>34655.5</c:v>
                </c:pt>
                <c:pt idx="201">
                  <c:v>34721</c:v>
                </c:pt>
                <c:pt idx="202">
                  <c:v>35764.5</c:v>
                </c:pt>
                <c:pt idx="203">
                  <c:v>35764.5</c:v>
                </c:pt>
                <c:pt idx="204">
                  <c:v>35764.5</c:v>
                </c:pt>
                <c:pt idx="205">
                  <c:v>35764.5</c:v>
                </c:pt>
                <c:pt idx="206">
                  <c:v>35776</c:v>
                </c:pt>
                <c:pt idx="207">
                  <c:v>35776</c:v>
                </c:pt>
                <c:pt idx="208">
                  <c:v>35776</c:v>
                </c:pt>
                <c:pt idx="209">
                  <c:v>35776</c:v>
                </c:pt>
                <c:pt idx="210">
                  <c:v>35799.5</c:v>
                </c:pt>
                <c:pt idx="211">
                  <c:v>35799.5</c:v>
                </c:pt>
                <c:pt idx="212">
                  <c:v>35799.5</c:v>
                </c:pt>
                <c:pt idx="213">
                  <c:v>35799.5</c:v>
                </c:pt>
                <c:pt idx="214">
                  <c:v>36420</c:v>
                </c:pt>
                <c:pt idx="215">
                  <c:v>36476</c:v>
                </c:pt>
                <c:pt idx="216">
                  <c:v>36885</c:v>
                </c:pt>
                <c:pt idx="217">
                  <c:v>36901</c:v>
                </c:pt>
                <c:pt idx="218">
                  <c:v>36915</c:v>
                </c:pt>
                <c:pt idx="219">
                  <c:v>36938</c:v>
                </c:pt>
                <c:pt idx="220">
                  <c:v>37336.5</c:v>
                </c:pt>
                <c:pt idx="221">
                  <c:v>37346</c:v>
                </c:pt>
                <c:pt idx="222">
                  <c:v>37473.5</c:v>
                </c:pt>
                <c:pt idx="223">
                  <c:v>37475</c:v>
                </c:pt>
                <c:pt idx="224">
                  <c:v>37944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2">
                  <c:v>3.9699749999272171E-2</c:v>
                </c:pt>
                <c:pt idx="33">
                  <c:v>3.9899749994219746E-2</c:v>
                </c:pt>
                <c:pt idx="50">
                  <c:v>0.15753565000341041</c:v>
                </c:pt>
                <c:pt idx="78">
                  <c:v>6.0728599994035903E-2</c:v>
                </c:pt>
                <c:pt idx="89">
                  <c:v>-0.14950495000084629</c:v>
                </c:pt>
                <c:pt idx="109">
                  <c:v>5.2132450000499375E-2</c:v>
                </c:pt>
                <c:pt idx="129">
                  <c:v>-7.3994350001157727E-2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C7-4882-B964-56BF7377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319432"/>
        <c:axId val="1"/>
      </c:scatterChart>
      <c:valAx>
        <c:axId val="70031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505759906812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91354466858789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31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17018009636403"/>
          <c:y val="0.92238805970149251"/>
          <c:w val="0.6844384941795820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381000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0B3B141-597A-0C60-AFF2-4F35F5E3A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523875</xdr:colOff>
      <xdr:row>0</xdr:row>
      <xdr:rowOff>0</xdr:rowOff>
    </xdr:from>
    <xdr:to>
      <xdr:col>25</xdr:col>
      <xdr:colOff>666750</xdr:colOff>
      <xdr:row>18</xdr:row>
      <xdr:rowOff>114300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DEFC83C-DD55-17CE-9331-106B4884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13" TargetMode="External"/><Relationship Id="rId18" Type="http://schemas.openxmlformats.org/officeDocument/2006/relationships/hyperlink" Target="http://www.konkoly.hu/cgi-bin/IBVS?1413" TargetMode="External"/><Relationship Id="rId26" Type="http://schemas.openxmlformats.org/officeDocument/2006/relationships/hyperlink" Target="http://www.konkoly.hu/cgi-bin/IBVS?2094" TargetMode="External"/><Relationship Id="rId39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1694" TargetMode="External"/><Relationship Id="rId34" Type="http://schemas.openxmlformats.org/officeDocument/2006/relationships/hyperlink" Target="http://www.konkoly.hu/cgi-bin/IBVS?2189" TargetMode="External"/><Relationship Id="rId42" Type="http://schemas.openxmlformats.org/officeDocument/2006/relationships/hyperlink" Target="http://www.bav-astro.de/sfs/BAVM_link.php?BAVMnr=60" TargetMode="External"/><Relationship Id="rId47" Type="http://schemas.openxmlformats.org/officeDocument/2006/relationships/hyperlink" Target="http://www.konkoly.hu/cgi-bin/IBVS?4153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www.konkoly.hu/cgi-bin/IBVS?5694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33" TargetMode="External"/><Relationship Id="rId76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201" TargetMode="External"/><Relationship Id="rId16" Type="http://schemas.openxmlformats.org/officeDocument/2006/relationships/hyperlink" Target="http://www.konkoly.hu/cgi-bin/IBVS?1413" TargetMode="External"/><Relationship Id="rId29" Type="http://schemas.openxmlformats.org/officeDocument/2006/relationships/hyperlink" Target="http://www.konkoly.hu/cgi-bin/IBVS?2094" TargetMode="External"/><Relationship Id="rId11" Type="http://schemas.openxmlformats.org/officeDocument/2006/relationships/hyperlink" Target="http://www.konkoly.hu/cgi-bin/IBVS?1478" TargetMode="External"/><Relationship Id="rId24" Type="http://schemas.openxmlformats.org/officeDocument/2006/relationships/hyperlink" Target="http://www.konkoly.hu/cgi-bin/IBVS?2189" TargetMode="External"/><Relationship Id="rId32" Type="http://schemas.openxmlformats.org/officeDocument/2006/relationships/hyperlink" Target="http://www.konkoly.hu/cgi-bin/IBVS?1930" TargetMode="External"/><Relationship Id="rId37" Type="http://schemas.openxmlformats.org/officeDocument/2006/relationships/hyperlink" Target="http://www.konkoly.hu/cgi-bin/IBVS?2385" TargetMode="External"/><Relationship Id="rId40" Type="http://schemas.openxmlformats.org/officeDocument/2006/relationships/hyperlink" Target="http://www.bav-astro.de/sfs/BAVM_link.php?BAVMnr=60" TargetMode="External"/><Relationship Id="rId45" Type="http://schemas.openxmlformats.org/officeDocument/2006/relationships/hyperlink" Target="http://www.konkoly.hu/cgi-bin/IBVS?415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bav-astro.de/sfs/BAVM_link.php?BAVMnr=31" TargetMode="External"/><Relationship Id="rId23" Type="http://schemas.openxmlformats.org/officeDocument/2006/relationships/hyperlink" Target="http://www.konkoly.hu/cgi-bin/IBVS?1777" TargetMode="External"/><Relationship Id="rId28" Type="http://schemas.openxmlformats.org/officeDocument/2006/relationships/hyperlink" Target="http://www.konkoly.hu/cgi-bin/IBVS?1930" TargetMode="External"/><Relationship Id="rId36" Type="http://schemas.openxmlformats.org/officeDocument/2006/relationships/hyperlink" Target="http://www.konkoly.hu/cgi-bin/IBVS?2385" TargetMode="External"/><Relationship Id="rId49" Type="http://schemas.openxmlformats.org/officeDocument/2006/relationships/hyperlink" Target="http://www.konkoly.hu/cgi-bin/IBVS?5694" TargetMode="External"/><Relationship Id="rId57" Type="http://schemas.openxmlformats.org/officeDocument/2006/relationships/hyperlink" Target="http://var.astro.cz/oejv/issues/oejv0074.pdf" TargetMode="External"/><Relationship Id="rId61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1053" TargetMode="External"/><Relationship Id="rId19" Type="http://schemas.openxmlformats.org/officeDocument/2006/relationships/hyperlink" Target="http://www.konkoly.hu/cgi-bin/IBVS?1631" TargetMode="External"/><Relationship Id="rId31" Type="http://schemas.openxmlformats.org/officeDocument/2006/relationships/hyperlink" Target="http://www.konkoly.hu/cgi-bin/IBVS?1863" TargetMode="External"/><Relationship Id="rId44" Type="http://schemas.openxmlformats.org/officeDocument/2006/relationships/hyperlink" Target="http://www.konkoly.hu/cgi-bin/IBVS?4153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83" TargetMode="External"/><Relationship Id="rId65" Type="http://schemas.openxmlformats.org/officeDocument/2006/relationships/hyperlink" Target="http://www.konkoly.hu/cgi-bin/IBVS?5924" TargetMode="External"/><Relationship Id="rId73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456" TargetMode="External"/><Relationship Id="rId9" Type="http://schemas.openxmlformats.org/officeDocument/2006/relationships/hyperlink" Target="http://www.konkoly.hu/cgi-bin/IBVS?937" TargetMode="External"/><Relationship Id="rId14" Type="http://schemas.openxmlformats.org/officeDocument/2006/relationships/hyperlink" Target="http://www.konkoly.hu/cgi-bin/IBVS?1413" TargetMode="External"/><Relationship Id="rId22" Type="http://schemas.openxmlformats.org/officeDocument/2006/relationships/hyperlink" Target="http://www.konkoly.hu/cgi-bin/IBVS?1777" TargetMode="External"/><Relationship Id="rId27" Type="http://schemas.openxmlformats.org/officeDocument/2006/relationships/hyperlink" Target="http://www.konkoly.hu/cgi-bin/IBVS?2094" TargetMode="External"/><Relationship Id="rId30" Type="http://schemas.openxmlformats.org/officeDocument/2006/relationships/hyperlink" Target="http://www.konkoly.hu/cgi-bin/IBVS?1863" TargetMode="External"/><Relationship Id="rId35" Type="http://schemas.openxmlformats.org/officeDocument/2006/relationships/hyperlink" Target="http://www.konkoly.hu/cgi-bin/IBVS?2086" TargetMode="External"/><Relationship Id="rId43" Type="http://schemas.openxmlformats.org/officeDocument/2006/relationships/hyperlink" Target="http://www.bav-astro.de/sfs/BAVM_link.php?BAVMnr=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178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bav-astro.de/sfs/BAVM_link.php?BAVMnr=231" TargetMode="External"/><Relationship Id="rId77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konkoly.hu/cgi-bin/IBVS?5694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456" TargetMode="External"/><Relationship Id="rId12" Type="http://schemas.openxmlformats.org/officeDocument/2006/relationships/hyperlink" Target="http://www.konkoly.hu/cgi-bin/IBVS?1478" TargetMode="External"/><Relationship Id="rId17" Type="http://schemas.openxmlformats.org/officeDocument/2006/relationships/hyperlink" Target="http://www.konkoly.hu/cgi-bin/IBVS?1413" TargetMode="External"/><Relationship Id="rId25" Type="http://schemas.openxmlformats.org/officeDocument/2006/relationships/hyperlink" Target="http://www.konkoly.hu/cgi-bin/IBVS?1930" TargetMode="External"/><Relationship Id="rId33" Type="http://schemas.openxmlformats.org/officeDocument/2006/relationships/hyperlink" Target="http://www.bav-astro.de/sfs/BAVM_link.php?BAVMnr=36" TargetMode="External"/><Relationship Id="rId38" Type="http://schemas.openxmlformats.org/officeDocument/2006/relationships/hyperlink" Target="http://www.konkoly.hu/cgi-bin/IBVS?2793" TargetMode="External"/><Relationship Id="rId46" Type="http://schemas.openxmlformats.org/officeDocument/2006/relationships/hyperlink" Target="http://www.konkoly.hu/cgi-bin/IBVS?4153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1631" TargetMode="External"/><Relationship Id="rId41" Type="http://schemas.openxmlformats.org/officeDocument/2006/relationships/hyperlink" Target="http://www.bav-astro.de/sfs/BAVM_link.php?BAVMnr=60" TargetMode="External"/><Relationship Id="rId54" Type="http://schemas.openxmlformats.org/officeDocument/2006/relationships/hyperlink" Target="http://www.konkoly.hu/cgi-bin/IBVS?5694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www.konkoly.hu/cgi-bin/IBVS?6114" TargetMode="External"/><Relationship Id="rId75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4"/>
  <sheetViews>
    <sheetView tabSelected="1" workbookViewId="0">
      <pane xSplit="14" ySplit="21" topLeftCell="O227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5.8554687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25.42578125" customWidth="1"/>
  </cols>
  <sheetData>
    <row r="1" spans="1:6" ht="20.25">
      <c r="A1" s="1" t="s">
        <v>74</v>
      </c>
    </row>
    <row r="2" spans="1:6">
      <c r="A2" t="s">
        <v>27</v>
      </c>
      <c r="B2" s="10" t="s">
        <v>61</v>
      </c>
    </row>
    <row r="4" spans="1:6" ht="14.25" thickTop="1" thickBot="1">
      <c r="A4" s="6" t="s">
        <v>3</v>
      </c>
      <c r="C4" s="2">
        <v>33926.457300000002</v>
      </c>
      <c r="D4" s="3">
        <v>0.68466610000000006</v>
      </c>
    </row>
    <row r="5" spans="1:6" ht="13.5" thickTop="1">
      <c r="A5" s="18" t="s">
        <v>77</v>
      </c>
      <c r="B5" s="15"/>
      <c r="C5" s="19">
        <v>-9.5</v>
      </c>
      <c r="D5" s="15" t="s">
        <v>78</v>
      </c>
    </row>
    <row r="6" spans="1:6">
      <c r="A6" s="6" t="s">
        <v>4</v>
      </c>
    </row>
    <row r="7" spans="1:6">
      <c r="A7" t="s">
        <v>5</v>
      </c>
      <c r="C7">
        <v>33926.457300000002</v>
      </c>
    </row>
    <row r="8" spans="1:6">
      <c r="A8" t="s">
        <v>6</v>
      </c>
      <c r="C8">
        <v>0.68466610000000006</v>
      </c>
    </row>
    <row r="9" spans="1:6">
      <c r="A9" s="31" t="s">
        <v>83</v>
      </c>
      <c r="B9" s="32">
        <v>181</v>
      </c>
      <c r="C9" s="21" t="str">
        <f>"F"&amp;B9</f>
        <v>F181</v>
      </c>
      <c r="D9" s="9" t="str">
        <f>"G"&amp;B9</f>
        <v>G181</v>
      </c>
    </row>
    <row r="10" spans="1:6" ht="13.5" thickBot="1">
      <c r="A10" s="15"/>
      <c r="B10" s="15"/>
      <c r="C10" s="5" t="s">
        <v>23</v>
      </c>
      <c r="D10" s="5" t="s">
        <v>24</v>
      </c>
      <c r="E10" s="15"/>
    </row>
    <row r="11" spans="1:6">
      <c r="A11" s="15" t="s">
        <v>19</v>
      </c>
      <c r="B11" s="15"/>
      <c r="C11" s="20">
        <f ca="1">INTERCEPT(INDIRECT($D$9):G994,INDIRECT($C$9):F994)</f>
        <v>-3.7157586074321874E-2</v>
      </c>
      <c r="D11" s="4"/>
      <c r="E11" s="15"/>
    </row>
    <row r="12" spans="1:6">
      <c r="A12" s="15" t="s">
        <v>20</v>
      </c>
      <c r="B12" s="15"/>
      <c r="C12" s="20">
        <f ca="1">SLOPE(INDIRECT($D$9):G994,INDIRECT($C$9):F994)</f>
        <v>1.1406514928412208E-6</v>
      </c>
      <c r="D12" s="4"/>
      <c r="E12" s="15"/>
    </row>
    <row r="13" spans="1:6">
      <c r="A13" s="15" t="s">
        <v>22</v>
      </c>
      <c r="B13" s="15"/>
      <c r="C13" s="4" t="s">
        <v>17</v>
      </c>
    </row>
    <row r="14" spans="1:6">
      <c r="A14" s="15"/>
      <c r="B14" s="15"/>
      <c r="C14" s="15"/>
    </row>
    <row r="15" spans="1:6">
      <c r="A15" s="22" t="s">
        <v>21</v>
      </c>
      <c r="B15" s="15"/>
      <c r="C15" s="23">
        <f ca="1">(C7+C11)+(C8+C12)*INT(MAX(F21:F3535))</f>
        <v>59905.433921694173</v>
      </c>
      <c r="E15" s="24" t="s">
        <v>90</v>
      </c>
      <c r="F15" s="19">
        <v>1</v>
      </c>
    </row>
    <row r="16" spans="1:6">
      <c r="A16" s="26" t="s">
        <v>7</v>
      </c>
      <c r="B16" s="15"/>
      <c r="C16" s="27">
        <f ca="1">+C8+C12</f>
        <v>0.68466724065149287</v>
      </c>
      <c r="E16" s="24" t="s">
        <v>79</v>
      </c>
      <c r="F16" s="25">
        <f ca="1">NOW()+15018.5+$C$5/24</f>
        <v>60328.722076388884</v>
      </c>
    </row>
    <row r="17" spans="1:33" ht="13.5" thickBot="1">
      <c r="A17" s="24" t="s">
        <v>75</v>
      </c>
      <c r="B17" s="15"/>
      <c r="C17" s="15">
        <f>COUNT(C21:C2193)</f>
        <v>225</v>
      </c>
      <c r="E17" s="24" t="s">
        <v>91</v>
      </c>
      <c r="F17" s="25">
        <f ca="1">ROUND(2*(F16-$C$7)/$C$8,0)/2+F15</f>
        <v>38563</v>
      </c>
    </row>
    <row r="18" spans="1:33" ht="14.25" thickTop="1" thickBot="1">
      <c r="A18" s="26" t="s">
        <v>8</v>
      </c>
      <c r="B18" s="15"/>
      <c r="C18" s="29">
        <f ca="1">+C15</f>
        <v>59905.433921694173</v>
      </c>
      <c r="D18" s="30">
        <f ca="1">+C16</f>
        <v>0.68466724065149287</v>
      </c>
      <c r="E18" s="24" t="s">
        <v>80</v>
      </c>
      <c r="F18" s="9">
        <f ca="1">ROUND(2*(F16-$C$15)/$C$16,0)/2+F15</f>
        <v>619</v>
      </c>
    </row>
    <row r="19" spans="1:33" ht="13.5" thickTop="1">
      <c r="E19" s="24" t="s">
        <v>81</v>
      </c>
      <c r="F19" s="28">
        <f ca="1">+$C$15+$C$16*F18-15018.5-$C$5/24</f>
        <v>45311.138776990781</v>
      </c>
    </row>
    <row r="20" spans="1:33" ht="13.5" thickBot="1">
      <c r="A20" s="5" t="s">
        <v>9</v>
      </c>
      <c r="B20" s="5" t="s">
        <v>10</v>
      </c>
      <c r="C20" s="5" t="s">
        <v>11</v>
      </c>
      <c r="D20" s="5" t="s">
        <v>16</v>
      </c>
      <c r="E20" s="5" t="s">
        <v>12</v>
      </c>
      <c r="F20" s="5" t="s">
        <v>13</v>
      </c>
      <c r="G20" s="5" t="s">
        <v>14</v>
      </c>
      <c r="H20" s="8" t="s">
        <v>42</v>
      </c>
      <c r="I20" s="8" t="s">
        <v>111</v>
      </c>
      <c r="J20" s="8" t="s">
        <v>107</v>
      </c>
      <c r="K20" s="8" t="s">
        <v>105</v>
      </c>
      <c r="L20" s="8" t="s">
        <v>28</v>
      </c>
      <c r="M20" s="8" t="s">
        <v>29</v>
      </c>
      <c r="N20" s="8" t="s">
        <v>30</v>
      </c>
      <c r="O20" s="8" t="s">
        <v>26</v>
      </c>
      <c r="P20" s="7" t="s">
        <v>25</v>
      </c>
      <c r="Q20" s="5" t="s">
        <v>18</v>
      </c>
      <c r="R20" s="4"/>
      <c r="U20" s="62" t="s">
        <v>650</v>
      </c>
    </row>
    <row r="21" spans="1:33" ht="13.7" customHeight="1">
      <c r="A21" s="60" t="s">
        <v>119</v>
      </c>
      <c r="B21" s="61" t="s">
        <v>57</v>
      </c>
      <c r="C21" s="60">
        <v>28865.425999999999</v>
      </c>
      <c r="D21" s="60" t="s">
        <v>111</v>
      </c>
      <c r="E21" s="14">
        <f t="shared" ref="E21:E84" si="0">+(C21-C$7)/C$8</f>
        <v>-7391.9700420394729</v>
      </c>
      <c r="F21" s="33">
        <f t="shared" ref="F21:F84" si="1">ROUND(2*E21,0)/2</f>
        <v>-7392</v>
      </c>
      <c r="G21" s="33">
        <f t="shared" ref="G21:G52" si="2">+C21-(C$7+F21*C$8)</f>
        <v>2.0511199996690266E-2</v>
      </c>
      <c r="H21" s="33"/>
      <c r="I21" s="33">
        <f t="shared" ref="I21:I37" si="3">+G21</f>
        <v>2.0511199996690266E-2</v>
      </c>
      <c r="K21" s="33"/>
      <c r="L21" s="33"/>
      <c r="M21" s="33"/>
      <c r="O21" s="33"/>
      <c r="P21" s="33"/>
      <c r="Q21" s="36">
        <f t="shared" ref="Q21:Q84" si="4">+C21-15018.5</f>
        <v>13846.925999999999</v>
      </c>
      <c r="R21" s="36"/>
      <c r="S21" s="33"/>
      <c r="T21" s="33"/>
      <c r="U21" s="33"/>
      <c r="AB21" t="s">
        <v>34</v>
      </c>
      <c r="AC21" t="s">
        <v>41</v>
      </c>
      <c r="AG21" t="s">
        <v>33</v>
      </c>
    </row>
    <row r="22" spans="1:33" ht="13.7" customHeight="1">
      <c r="A22" s="60" t="s">
        <v>119</v>
      </c>
      <c r="B22" s="61" t="s">
        <v>57</v>
      </c>
      <c r="C22" s="60">
        <v>31030.330999999998</v>
      </c>
      <c r="D22" s="60" t="s">
        <v>111</v>
      </c>
      <c r="E22" s="14">
        <f t="shared" si="0"/>
        <v>-4229.9834912229526</v>
      </c>
      <c r="F22" s="33">
        <f t="shared" si="1"/>
        <v>-4230</v>
      </c>
      <c r="G22" s="33">
        <f t="shared" si="2"/>
        <v>1.1302999995677965E-2</v>
      </c>
      <c r="H22" s="33"/>
      <c r="I22" s="33">
        <f t="shared" si="3"/>
        <v>1.1302999995677965E-2</v>
      </c>
      <c r="K22" s="33"/>
      <c r="L22" s="33"/>
      <c r="M22" s="33"/>
      <c r="O22" s="33"/>
      <c r="P22" s="33"/>
      <c r="Q22" s="36">
        <f t="shared" si="4"/>
        <v>16011.830999999998</v>
      </c>
      <c r="R22" s="36"/>
      <c r="S22" s="33"/>
      <c r="T22" s="33"/>
      <c r="U22" s="33"/>
      <c r="AB22" t="s">
        <v>34</v>
      </c>
      <c r="AG22" t="s">
        <v>33</v>
      </c>
    </row>
    <row r="23" spans="1:33" ht="13.7" customHeight="1">
      <c r="A23" s="60" t="s">
        <v>119</v>
      </c>
      <c r="B23" s="61" t="s">
        <v>57</v>
      </c>
      <c r="C23" s="60">
        <v>31144.659</v>
      </c>
      <c r="D23" s="60" t="s">
        <v>111</v>
      </c>
      <c r="E23" s="14">
        <f t="shared" si="0"/>
        <v>-4062.9999060856117</v>
      </c>
      <c r="F23" s="33">
        <f t="shared" si="1"/>
        <v>-4063</v>
      </c>
      <c r="G23" s="33">
        <f t="shared" si="2"/>
        <v>6.4299998484784737E-5</v>
      </c>
      <c r="H23" s="33"/>
      <c r="I23" s="33">
        <f t="shared" si="3"/>
        <v>6.4299998484784737E-5</v>
      </c>
      <c r="K23" s="33"/>
      <c r="L23" s="33"/>
      <c r="M23" s="33"/>
      <c r="O23" s="33"/>
      <c r="P23" s="33"/>
      <c r="Q23" s="36">
        <f t="shared" si="4"/>
        <v>16126.159</v>
      </c>
      <c r="R23" s="36"/>
      <c r="S23" s="33"/>
      <c r="T23" s="33"/>
      <c r="U23" s="33"/>
    </row>
    <row r="24" spans="1:33" ht="13.7" customHeight="1">
      <c r="A24" s="60" t="s">
        <v>119</v>
      </c>
      <c r="B24" s="61" t="s">
        <v>57</v>
      </c>
      <c r="C24" s="60">
        <v>31181.669000000002</v>
      </c>
      <c r="D24" s="60" t="s">
        <v>111</v>
      </c>
      <c r="E24" s="14">
        <f t="shared" si="0"/>
        <v>-4008.9443598857897</v>
      </c>
      <c r="F24" s="33">
        <f t="shared" si="1"/>
        <v>-4009</v>
      </c>
      <c r="G24" s="33">
        <f t="shared" si="2"/>
        <v>3.8094899999123299E-2</v>
      </c>
      <c r="H24" s="33"/>
      <c r="I24" s="33">
        <f t="shared" si="3"/>
        <v>3.8094899999123299E-2</v>
      </c>
      <c r="K24" s="33"/>
      <c r="L24" s="33"/>
      <c r="M24" s="33"/>
      <c r="O24" s="33"/>
      <c r="P24" s="33"/>
      <c r="Q24" s="36">
        <f t="shared" si="4"/>
        <v>16163.169000000002</v>
      </c>
      <c r="R24" s="36"/>
      <c r="S24" s="33"/>
      <c r="T24" s="33"/>
      <c r="U24" s="33"/>
      <c r="AB24" t="s">
        <v>42</v>
      </c>
      <c r="AG24" t="s">
        <v>33</v>
      </c>
    </row>
    <row r="25" spans="1:33" ht="13.7" customHeight="1">
      <c r="A25" s="60" t="s">
        <v>119</v>
      </c>
      <c r="B25" s="61" t="s">
        <v>57</v>
      </c>
      <c r="C25" s="60">
        <v>31238.486000000001</v>
      </c>
      <c r="D25" s="60" t="s">
        <v>111</v>
      </c>
      <c r="E25" s="14">
        <f t="shared" si="0"/>
        <v>-3925.9593837054308</v>
      </c>
      <c r="F25" s="33">
        <f t="shared" si="1"/>
        <v>-3926</v>
      </c>
      <c r="G25" s="33">
        <f t="shared" si="2"/>
        <v>2.7808599999843864E-2</v>
      </c>
      <c r="H25" s="33"/>
      <c r="I25" s="33">
        <f t="shared" si="3"/>
        <v>2.7808599999843864E-2</v>
      </c>
      <c r="K25" s="33"/>
      <c r="L25" s="33"/>
      <c r="M25" s="33"/>
      <c r="O25" s="33"/>
      <c r="P25" s="33"/>
      <c r="Q25" s="36">
        <f t="shared" si="4"/>
        <v>16219.986000000001</v>
      </c>
      <c r="R25" s="36"/>
      <c r="S25" s="33"/>
      <c r="T25" s="33"/>
      <c r="U25" s="33"/>
      <c r="AB25" t="s">
        <v>34</v>
      </c>
      <c r="AG25" t="s">
        <v>33</v>
      </c>
    </row>
    <row r="26" spans="1:33" ht="13.7" customHeight="1">
      <c r="A26" s="60" t="s">
        <v>119</v>
      </c>
      <c r="B26" s="61" t="s">
        <v>57</v>
      </c>
      <c r="C26" s="60">
        <v>31240.55</v>
      </c>
      <c r="D26" s="60" t="s">
        <v>111</v>
      </c>
      <c r="E26" s="14">
        <f t="shared" si="0"/>
        <v>-3922.9447755628653</v>
      </c>
      <c r="F26" s="33">
        <f t="shared" si="1"/>
        <v>-3923</v>
      </c>
      <c r="G26" s="33">
        <f t="shared" si="2"/>
        <v>3.7810299996635877E-2</v>
      </c>
      <c r="H26" s="33"/>
      <c r="I26" s="33">
        <f t="shared" si="3"/>
        <v>3.7810299996635877E-2</v>
      </c>
      <c r="K26" s="33"/>
      <c r="L26" s="33"/>
      <c r="M26" s="33"/>
      <c r="O26" s="33"/>
      <c r="P26" s="33"/>
      <c r="Q26" s="36">
        <f t="shared" si="4"/>
        <v>16222.05</v>
      </c>
      <c r="R26" s="36"/>
      <c r="S26" s="33"/>
      <c r="T26" s="33"/>
      <c r="U26" s="33"/>
      <c r="AB26" t="s">
        <v>34</v>
      </c>
      <c r="AG26" t="s">
        <v>33</v>
      </c>
    </row>
    <row r="27" spans="1:33" ht="13.7" customHeight="1">
      <c r="A27" s="60" t="s">
        <v>119</v>
      </c>
      <c r="B27" s="61" t="s">
        <v>57</v>
      </c>
      <c r="C27" s="60">
        <v>31262.436000000002</v>
      </c>
      <c r="D27" s="60" t="s">
        <v>111</v>
      </c>
      <c r="E27" s="14">
        <f t="shared" si="0"/>
        <v>-3890.9788289503454</v>
      </c>
      <c r="F27" s="33">
        <f t="shared" si="1"/>
        <v>-3891</v>
      </c>
      <c r="G27" s="33">
        <f t="shared" si="2"/>
        <v>1.449510000020382E-2</v>
      </c>
      <c r="H27" s="33"/>
      <c r="I27" s="33">
        <f t="shared" si="3"/>
        <v>1.449510000020382E-2</v>
      </c>
      <c r="K27" s="33"/>
      <c r="L27" s="33"/>
      <c r="M27" s="33"/>
      <c r="O27" s="33"/>
      <c r="P27" s="33"/>
      <c r="Q27" s="36">
        <f t="shared" si="4"/>
        <v>16243.936000000002</v>
      </c>
      <c r="R27" s="36"/>
      <c r="S27" s="33"/>
      <c r="T27" s="33"/>
      <c r="U27" s="33"/>
    </row>
    <row r="28" spans="1:33" ht="13.7" customHeight="1">
      <c r="A28" s="60" t="s">
        <v>119</v>
      </c>
      <c r="B28" s="61" t="s">
        <v>57</v>
      </c>
      <c r="C28" s="60">
        <v>31292.561000000002</v>
      </c>
      <c r="D28" s="60" t="s">
        <v>111</v>
      </c>
      <c r="E28" s="14">
        <f t="shared" si="0"/>
        <v>-3846.9792793888878</v>
      </c>
      <c r="F28" s="33">
        <f t="shared" si="1"/>
        <v>-3847</v>
      </c>
      <c r="G28" s="33">
        <f t="shared" si="2"/>
        <v>1.4186699998390395E-2</v>
      </c>
      <c r="H28" s="33"/>
      <c r="I28" s="33">
        <f t="shared" si="3"/>
        <v>1.4186699998390395E-2</v>
      </c>
      <c r="K28" s="33"/>
      <c r="L28" s="33"/>
      <c r="M28" s="33"/>
      <c r="O28" s="33"/>
      <c r="P28" s="33"/>
      <c r="Q28" s="36">
        <f t="shared" si="4"/>
        <v>16274.061000000002</v>
      </c>
      <c r="R28" s="36"/>
      <c r="S28" s="33"/>
      <c r="T28" s="33"/>
      <c r="U28" s="33"/>
      <c r="AB28" t="s">
        <v>34</v>
      </c>
      <c r="AG28" t="s">
        <v>33</v>
      </c>
    </row>
    <row r="29" spans="1:33" ht="13.7" customHeight="1">
      <c r="A29" s="60" t="s">
        <v>119</v>
      </c>
      <c r="B29" s="61" t="s">
        <v>57</v>
      </c>
      <c r="C29" s="60">
        <v>31312.42</v>
      </c>
      <c r="D29" s="60" t="s">
        <v>111</v>
      </c>
      <c r="E29" s="14">
        <f t="shared" si="0"/>
        <v>-3817.9738999784031</v>
      </c>
      <c r="F29" s="33">
        <f t="shared" si="1"/>
        <v>-3818</v>
      </c>
      <c r="G29" s="33">
        <f t="shared" si="2"/>
        <v>1.7869799998152303E-2</v>
      </c>
      <c r="H29" s="33"/>
      <c r="I29" s="33">
        <f t="shared" si="3"/>
        <v>1.7869799998152303E-2</v>
      </c>
      <c r="K29" s="33"/>
      <c r="L29" s="33"/>
      <c r="M29" s="33"/>
      <c r="O29" s="33"/>
      <c r="P29" s="33"/>
      <c r="Q29" s="36">
        <f t="shared" si="4"/>
        <v>16293.919999999998</v>
      </c>
      <c r="R29" s="36"/>
      <c r="S29" s="33"/>
      <c r="T29" s="33"/>
      <c r="U29" s="33"/>
    </row>
    <row r="30" spans="1:33" ht="13.7" customHeight="1">
      <c r="A30" s="60" t="s">
        <v>119</v>
      </c>
      <c r="B30" s="61" t="s">
        <v>57</v>
      </c>
      <c r="C30" s="60">
        <v>31314.466</v>
      </c>
      <c r="D30" s="60" t="s">
        <v>111</v>
      </c>
      <c r="E30" s="14">
        <f t="shared" si="0"/>
        <v>-3814.9855820231223</v>
      </c>
      <c r="F30" s="33">
        <f t="shared" si="1"/>
        <v>-3815</v>
      </c>
      <c r="G30" s="33">
        <f t="shared" si="2"/>
        <v>9.8714999985531904E-3</v>
      </c>
      <c r="H30" s="33"/>
      <c r="I30" s="33">
        <f t="shared" si="3"/>
        <v>9.8714999985531904E-3</v>
      </c>
      <c r="K30" s="33"/>
      <c r="L30" s="33"/>
      <c r="M30" s="33"/>
      <c r="O30" s="33"/>
      <c r="P30" s="33"/>
      <c r="Q30" s="36">
        <f t="shared" si="4"/>
        <v>16295.966</v>
      </c>
      <c r="R30" s="36"/>
      <c r="S30" s="33"/>
      <c r="T30" s="33"/>
      <c r="U30" s="33"/>
      <c r="AB30" t="s">
        <v>31</v>
      </c>
      <c r="AG30" t="s">
        <v>33</v>
      </c>
    </row>
    <row r="31" spans="1:33" ht="13.7" customHeight="1">
      <c r="A31" s="60" t="s">
        <v>119</v>
      </c>
      <c r="B31" s="61" t="s">
        <v>57</v>
      </c>
      <c r="C31" s="60">
        <v>31316.531999999999</v>
      </c>
      <c r="D31" s="60" t="s">
        <v>111</v>
      </c>
      <c r="E31" s="14">
        <f t="shared" si="0"/>
        <v>-3811.9680527486353</v>
      </c>
      <c r="F31" s="33">
        <f t="shared" si="1"/>
        <v>-3812</v>
      </c>
      <c r="G31" s="33">
        <f t="shared" si="2"/>
        <v>2.1873199999390636E-2</v>
      </c>
      <c r="H31" s="33"/>
      <c r="I31" s="33">
        <f t="shared" si="3"/>
        <v>2.1873199999390636E-2</v>
      </c>
      <c r="K31" s="33"/>
      <c r="L31" s="33"/>
      <c r="M31" s="33"/>
      <c r="O31" s="33"/>
      <c r="P31" s="33"/>
      <c r="Q31" s="36">
        <f t="shared" si="4"/>
        <v>16298.031999999999</v>
      </c>
      <c r="R31" s="36"/>
      <c r="S31" s="33"/>
      <c r="T31" s="33"/>
      <c r="U31" s="33"/>
      <c r="AB31" t="s">
        <v>31</v>
      </c>
      <c r="AG31" t="s">
        <v>33</v>
      </c>
    </row>
    <row r="32" spans="1:33" ht="13.7" customHeight="1">
      <c r="A32" s="60" t="s">
        <v>119</v>
      </c>
      <c r="B32" s="61" t="s">
        <v>57</v>
      </c>
      <c r="C32" s="60">
        <v>31318.575000000001</v>
      </c>
      <c r="D32" s="60" t="s">
        <v>111</v>
      </c>
      <c r="E32" s="14">
        <f t="shared" si="0"/>
        <v>-3808.9841164912368</v>
      </c>
      <c r="F32" s="33">
        <f t="shared" si="1"/>
        <v>-3809</v>
      </c>
      <c r="G32" s="33">
        <f t="shared" si="2"/>
        <v>1.0874899999180343E-2</v>
      </c>
      <c r="H32" s="33"/>
      <c r="I32" s="33">
        <f t="shared" si="3"/>
        <v>1.0874899999180343E-2</v>
      </c>
      <c r="K32" s="33"/>
      <c r="L32" s="33"/>
      <c r="M32" s="33"/>
      <c r="O32" s="33"/>
      <c r="P32" s="33"/>
      <c r="Q32" s="36">
        <f t="shared" si="4"/>
        <v>16300.075000000001</v>
      </c>
      <c r="R32" s="36"/>
      <c r="S32" s="33"/>
      <c r="T32" s="33"/>
      <c r="U32" s="33"/>
      <c r="AB32" t="s">
        <v>31</v>
      </c>
      <c r="AG32" t="s">
        <v>33</v>
      </c>
    </row>
    <row r="33" spans="1:33" ht="13.7" customHeight="1">
      <c r="A33" s="60" t="s">
        <v>119</v>
      </c>
      <c r="B33" s="61" t="s">
        <v>57</v>
      </c>
      <c r="C33" s="60">
        <v>31323.355</v>
      </c>
      <c r="D33" s="60" t="s">
        <v>111</v>
      </c>
      <c r="E33" s="14">
        <f t="shared" si="0"/>
        <v>-3802.0026111998272</v>
      </c>
      <c r="F33" s="33">
        <f t="shared" si="1"/>
        <v>-3802</v>
      </c>
      <c r="G33" s="33">
        <f t="shared" si="2"/>
        <v>-1.7878000035125297E-3</v>
      </c>
      <c r="H33" s="33"/>
      <c r="I33" s="33">
        <f t="shared" si="3"/>
        <v>-1.7878000035125297E-3</v>
      </c>
      <c r="K33" s="33"/>
      <c r="L33" s="33"/>
      <c r="M33" s="33"/>
      <c r="O33" s="33"/>
      <c r="P33" s="33"/>
      <c r="Q33" s="36">
        <f t="shared" si="4"/>
        <v>16304.855</v>
      </c>
      <c r="R33" s="36"/>
      <c r="S33" s="33"/>
      <c r="T33" s="33"/>
      <c r="U33" s="33"/>
      <c r="AB33" t="s">
        <v>34</v>
      </c>
      <c r="AC33" t="s">
        <v>41</v>
      </c>
      <c r="AG33" t="s">
        <v>33</v>
      </c>
    </row>
    <row r="34" spans="1:33" ht="13.7" customHeight="1">
      <c r="A34" s="60" t="s">
        <v>119</v>
      </c>
      <c r="B34" s="61" t="s">
        <v>57</v>
      </c>
      <c r="C34" s="60">
        <v>31325.419000000002</v>
      </c>
      <c r="D34" s="60" t="s">
        <v>111</v>
      </c>
      <c r="E34" s="14">
        <f t="shared" si="0"/>
        <v>-3798.9880030572567</v>
      </c>
      <c r="F34" s="33">
        <f t="shared" si="1"/>
        <v>-3799</v>
      </c>
      <c r="G34" s="33">
        <f t="shared" si="2"/>
        <v>8.2139000005554408E-3</v>
      </c>
      <c r="H34" s="33"/>
      <c r="I34" s="33">
        <f t="shared" si="3"/>
        <v>8.2139000005554408E-3</v>
      </c>
      <c r="K34" s="33"/>
      <c r="L34" s="33"/>
      <c r="M34" s="33"/>
      <c r="O34" s="33"/>
      <c r="P34" s="33"/>
      <c r="Q34" s="36">
        <f t="shared" si="4"/>
        <v>16306.919000000002</v>
      </c>
      <c r="R34" s="36"/>
      <c r="S34" s="33"/>
      <c r="T34" s="33"/>
      <c r="U34" s="33"/>
      <c r="AB34" t="s">
        <v>34</v>
      </c>
      <c r="AC34" t="s">
        <v>39</v>
      </c>
      <c r="AG34" t="s">
        <v>33</v>
      </c>
    </row>
    <row r="35" spans="1:33" ht="13.7" customHeight="1">
      <c r="A35" s="60" t="s">
        <v>119</v>
      </c>
      <c r="B35" s="61" t="s">
        <v>57</v>
      </c>
      <c r="C35" s="60">
        <v>31327.456999999999</v>
      </c>
      <c r="D35" s="60" t="s">
        <v>111</v>
      </c>
      <c r="E35" s="14">
        <f t="shared" si="0"/>
        <v>-3796.011369629668</v>
      </c>
      <c r="F35" s="33">
        <f t="shared" si="1"/>
        <v>-3796</v>
      </c>
      <c r="G35" s="33">
        <f t="shared" si="2"/>
        <v>-7.7844000043114647E-3</v>
      </c>
      <c r="H35" s="33"/>
      <c r="I35" s="33">
        <f t="shared" si="3"/>
        <v>-7.7844000043114647E-3</v>
      </c>
      <c r="K35" s="33"/>
      <c r="L35" s="33"/>
      <c r="M35" s="33"/>
      <c r="O35" s="33"/>
      <c r="P35" s="33"/>
      <c r="Q35" s="36">
        <f t="shared" si="4"/>
        <v>16308.956999999999</v>
      </c>
      <c r="R35" s="36"/>
      <c r="S35" s="33"/>
      <c r="T35" s="33"/>
      <c r="U35" s="33"/>
      <c r="AB35" t="s">
        <v>34</v>
      </c>
      <c r="AC35" t="s">
        <v>39</v>
      </c>
      <c r="AG35" t="s">
        <v>33</v>
      </c>
    </row>
    <row r="36" spans="1:33" ht="13.7" customHeight="1">
      <c r="A36" s="60" t="s">
        <v>119</v>
      </c>
      <c r="B36" s="61" t="s">
        <v>57</v>
      </c>
      <c r="C36" s="60">
        <v>31329.523000000001</v>
      </c>
      <c r="D36" s="60" t="s">
        <v>111</v>
      </c>
      <c r="E36" s="14">
        <f t="shared" si="0"/>
        <v>-3792.9938403551755</v>
      </c>
      <c r="F36" s="33">
        <f t="shared" si="1"/>
        <v>-3793</v>
      </c>
      <c r="G36" s="33">
        <f t="shared" si="2"/>
        <v>4.2173000001639593E-3</v>
      </c>
      <c r="H36" s="33"/>
      <c r="I36" s="33">
        <f t="shared" si="3"/>
        <v>4.2173000001639593E-3</v>
      </c>
      <c r="K36" s="33"/>
      <c r="L36" s="33"/>
      <c r="M36" s="33"/>
      <c r="O36" s="33"/>
      <c r="P36" s="33"/>
      <c r="Q36" s="36">
        <f t="shared" si="4"/>
        <v>16311.023000000001</v>
      </c>
      <c r="R36" s="36"/>
      <c r="S36" s="33"/>
      <c r="T36" s="33"/>
      <c r="U36" s="33"/>
      <c r="AB36" t="s">
        <v>34</v>
      </c>
      <c r="AC36" t="s">
        <v>41</v>
      </c>
      <c r="AG36" t="s">
        <v>33</v>
      </c>
    </row>
    <row r="37" spans="1:33" ht="13.7" customHeight="1">
      <c r="A37" s="60" t="s">
        <v>119</v>
      </c>
      <c r="B37" s="61" t="s">
        <v>57</v>
      </c>
      <c r="C37" s="60">
        <v>31347.328000000001</v>
      </c>
      <c r="D37" s="60" t="s">
        <v>111</v>
      </c>
      <c r="E37" s="14">
        <f t="shared" si="0"/>
        <v>-3766.9884634276477</v>
      </c>
      <c r="F37" s="33">
        <f t="shared" si="1"/>
        <v>-3767</v>
      </c>
      <c r="G37" s="33">
        <f t="shared" si="2"/>
        <v>7.8987000015331432E-3</v>
      </c>
      <c r="H37" s="33"/>
      <c r="I37" s="33">
        <f t="shared" si="3"/>
        <v>7.8987000015331432E-3</v>
      </c>
      <c r="K37" s="33"/>
      <c r="L37" s="33"/>
      <c r="M37" s="33"/>
      <c r="O37" s="33"/>
      <c r="P37" s="33"/>
      <c r="Q37" s="36">
        <f t="shared" si="4"/>
        <v>16328.828000000001</v>
      </c>
      <c r="R37" s="36"/>
      <c r="S37" s="33"/>
      <c r="T37" s="33"/>
      <c r="U37" s="33"/>
      <c r="AB37" t="s">
        <v>34</v>
      </c>
      <c r="AG37" t="s">
        <v>33</v>
      </c>
    </row>
    <row r="38" spans="1:33">
      <c r="A38" s="33" t="s">
        <v>15</v>
      </c>
      <c r="B38" s="34"/>
      <c r="C38" s="35">
        <v>33926.457300000002</v>
      </c>
      <c r="D38" s="35" t="s">
        <v>17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>+G38</f>
        <v>0</v>
      </c>
      <c r="I38" s="33"/>
      <c r="J38" s="33"/>
      <c r="K38" s="33"/>
      <c r="L38" s="33"/>
      <c r="M38" s="33"/>
      <c r="N38" s="33"/>
      <c r="O38" s="33"/>
      <c r="P38" s="33"/>
      <c r="Q38" s="36">
        <f t="shared" si="4"/>
        <v>18907.957300000002</v>
      </c>
      <c r="R38" s="36"/>
      <c r="S38" s="33" t="s">
        <v>94</v>
      </c>
      <c r="T38" s="33"/>
      <c r="U38" s="33"/>
    </row>
    <row r="39" spans="1:33" ht="13.7" customHeight="1">
      <c r="A39" s="60" t="s">
        <v>171</v>
      </c>
      <c r="B39" s="61" t="s">
        <v>57</v>
      </c>
      <c r="C39" s="60">
        <v>33926.457499999997</v>
      </c>
      <c r="D39" s="60" t="s">
        <v>111</v>
      </c>
      <c r="E39" s="14">
        <f t="shared" si="0"/>
        <v>2.9211318472986323E-4</v>
      </c>
      <c r="F39" s="33">
        <f t="shared" si="1"/>
        <v>0</v>
      </c>
      <c r="G39" s="33">
        <f t="shared" si="2"/>
        <v>1.9999999494757503E-4</v>
      </c>
      <c r="H39" s="33"/>
      <c r="I39" s="33"/>
      <c r="J39" s="33">
        <f>+G39</f>
        <v>1.9999999494757503E-4</v>
      </c>
      <c r="K39" s="33"/>
      <c r="L39" s="33"/>
      <c r="M39" s="33"/>
      <c r="O39" s="33"/>
      <c r="P39" s="33"/>
      <c r="Q39" s="36">
        <f t="shared" si="4"/>
        <v>18907.957499999997</v>
      </c>
      <c r="R39" s="36"/>
      <c r="S39" s="33"/>
      <c r="T39" s="33"/>
      <c r="U39" s="33"/>
      <c r="AB39" t="s">
        <v>34</v>
      </c>
      <c r="AG39" t="s">
        <v>33</v>
      </c>
    </row>
    <row r="40" spans="1:33">
      <c r="A40" s="33" t="s">
        <v>95</v>
      </c>
      <c r="B40" s="34"/>
      <c r="C40" s="35">
        <v>33935.357479999999</v>
      </c>
      <c r="D40" s="35" t="s">
        <v>17</v>
      </c>
      <c r="E40" s="33">
        <f t="shared" si="0"/>
        <v>12.999299950730594</v>
      </c>
      <c r="F40" s="33">
        <f t="shared" si="1"/>
        <v>13</v>
      </c>
      <c r="G40" s="33">
        <f t="shared" si="2"/>
        <v>-4.7930000437190756E-4</v>
      </c>
      <c r="I40" s="33"/>
      <c r="J40" s="33">
        <f>+G40</f>
        <v>-4.7930000437190756E-4</v>
      </c>
      <c r="L40" s="33"/>
      <c r="M40" s="33"/>
      <c r="O40" s="33"/>
      <c r="P40" s="33"/>
      <c r="Q40" s="36">
        <f t="shared" si="4"/>
        <v>18916.857479999999</v>
      </c>
      <c r="R40" s="36"/>
      <c r="S40" s="33" t="s">
        <v>94</v>
      </c>
      <c r="T40" s="33"/>
      <c r="U40" s="33"/>
    </row>
    <row r="41" spans="1:33" ht="13.7" customHeight="1">
      <c r="A41" s="60" t="s">
        <v>171</v>
      </c>
      <c r="B41" s="61" t="s">
        <v>57</v>
      </c>
      <c r="C41" s="60">
        <v>33935.357499999998</v>
      </c>
      <c r="D41" s="60" t="s">
        <v>111</v>
      </c>
      <c r="E41" s="14">
        <f t="shared" si="0"/>
        <v>12.999329162049065</v>
      </c>
      <c r="F41" s="33">
        <f t="shared" si="1"/>
        <v>13</v>
      </c>
      <c r="G41" s="33">
        <f t="shared" si="2"/>
        <v>-4.5930000487715006E-4</v>
      </c>
      <c r="H41" s="33"/>
      <c r="I41" s="33"/>
      <c r="J41" s="33">
        <f>+G41</f>
        <v>-4.5930000487715006E-4</v>
      </c>
      <c r="K41" s="33"/>
      <c r="L41" s="33"/>
      <c r="M41" s="33"/>
      <c r="O41" s="33"/>
      <c r="P41" s="33"/>
      <c r="Q41" s="36">
        <f t="shared" si="4"/>
        <v>18916.857499999998</v>
      </c>
      <c r="R41" s="36"/>
      <c r="S41" s="33"/>
      <c r="T41" s="33"/>
      <c r="U41" s="33"/>
      <c r="AB41" t="s">
        <v>34</v>
      </c>
      <c r="AG41" t="s">
        <v>33</v>
      </c>
    </row>
    <row r="42" spans="1:33" ht="13.7" customHeight="1">
      <c r="A42" s="60" t="s">
        <v>179</v>
      </c>
      <c r="B42" s="61" t="s">
        <v>57</v>
      </c>
      <c r="C42" s="60">
        <v>33937.411399999997</v>
      </c>
      <c r="D42" s="60" t="s">
        <v>111</v>
      </c>
      <c r="E42" s="14">
        <f t="shared" si="0"/>
        <v>15.999185588413647</v>
      </c>
      <c r="F42" s="33">
        <f t="shared" si="1"/>
        <v>16</v>
      </c>
      <c r="G42" s="33">
        <f t="shared" si="2"/>
        <v>-5.5760000395821407E-4</v>
      </c>
      <c r="H42" s="33"/>
      <c r="I42" s="33"/>
      <c r="J42" s="33">
        <f>+G42</f>
        <v>-5.5760000395821407E-4</v>
      </c>
      <c r="K42" s="33"/>
      <c r="L42" s="33"/>
      <c r="M42" s="33"/>
      <c r="O42" s="33"/>
      <c r="P42" s="33"/>
      <c r="Q42" s="36">
        <f t="shared" si="4"/>
        <v>18918.911399999997</v>
      </c>
      <c r="R42" s="36"/>
      <c r="S42" s="33"/>
      <c r="T42" s="33"/>
      <c r="U42" s="33"/>
    </row>
    <row r="43" spans="1:33" ht="13.7" customHeight="1">
      <c r="A43" s="60" t="s">
        <v>184</v>
      </c>
      <c r="B43" s="61" t="s">
        <v>57</v>
      </c>
      <c r="C43" s="60">
        <v>34269.474999999999</v>
      </c>
      <c r="D43" s="60" t="s">
        <v>111</v>
      </c>
      <c r="E43" s="14">
        <f t="shared" si="0"/>
        <v>500.99997648488318</v>
      </c>
      <c r="F43" s="33">
        <f t="shared" si="1"/>
        <v>501</v>
      </c>
      <c r="G43" s="33">
        <f t="shared" si="2"/>
        <v>-1.6100006178021431E-5</v>
      </c>
      <c r="H43" s="33"/>
      <c r="I43" s="33">
        <f>+G43</f>
        <v>-1.6100006178021431E-5</v>
      </c>
      <c r="K43" s="33"/>
      <c r="L43" s="33"/>
      <c r="M43" s="33"/>
      <c r="O43" s="33"/>
      <c r="P43" s="33"/>
      <c r="Q43" s="36">
        <f t="shared" si="4"/>
        <v>19250.974999999999</v>
      </c>
      <c r="R43" s="36"/>
      <c r="S43" s="33"/>
      <c r="T43" s="33"/>
      <c r="U43" s="33"/>
      <c r="AB43" t="s">
        <v>34</v>
      </c>
      <c r="AG43" t="s">
        <v>33</v>
      </c>
    </row>
    <row r="44" spans="1:33" ht="13.7" customHeight="1">
      <c r="A44" s="60" t="s">
        <v>171</v>
      </c>
      <c r="B44" s="61" t="s">
        <v>57</v>
      </c>
      <c r="C44" s="60">
        <v>34636.455999999998</v>
      </c>
      <c r="D44" s="60" t="s">
        <v>111</v>
      </c>
      <c r="E44" s="14">
        <f t="shared" si="0"/>
        <v>1036.9999332521304</v>
      </c>
      <c r="F44" s="33">
        <f t="shared" si="1"/>
        <v>1037</v>
      </c>
      <c r="G44" s="33">
        <f t="shared" si="2"/>
        <v>-4.5700006012339145E-5</v>
      </c>
      <c r="H44" s="33"/>
      <c r="I44" s="33">
        <f>+G44</f>
        <v>-4.5700006012339145E-5</v>
      </c>
      <c r="K44" s="33"/>
      <c r="L44" s="33"/>
      <c r="M44" s="33"/>
      <c r="O44" s="33"/>
      <c r="P44" s="33"/>
      <c r="Q44" s="36">
        <f t="shared" si="4"/>
        <v>19617.955999999998</v>
      </c>
      <c r="R44" s="36"/>
      <c r="S44" s="33"/>
      <c r="T44" s="33"/>
      <c r="U44" s="33"/>
      <c r="AB44" t="s">
        <v>34</v>
      </c>
      <c r="AG44" t="s">
        <v>33</v>
      </c>
    </row>
    <row r="45" spans="1:33">
      <c r="A45" s="33" t="s">
        <v>95</v>
      </c>
      <c r="B45" s="34"/>
      <c r="C45" s="35">
        <v>34636.456010000002</v>
      </c>
      <c r="D45" s="35" t="s">
        <v>17</v>
      </c>
      <c r="E45" s="33">
        <f t="shared" si="0"/>
        <v>1036.999947857795</v>
      </c>
      <c r="F45" s="33">
        <f t="shared" si="1"/>
        <v>1037</v>
      </c>
      <c r="G45" s="33">
        <f t="shared" si="2"/>
        <v>-3.5700002626981586E-5</v>
      </c>
      <c r="I45" s="33"/>
      <c r="J45" s="33">
        <f>+G45</f>
        <v>-3.5700002626981586E-5</v>
      </c>
      <c r="L45" s="33"/>
      <c r="M45" s="33"/>
      <c r="O45" s="33"/>
      <c r="P45" s="33"/>
      <c r="Q45" s="36">
        <f t="shared" si="4"/>
        <v>19617.956010000002</v>
      </c>
      <c r="R45" s="36"/>
      <c r="S45" s="33" t="s">
        <v>94</v>
      </c>
      <c r="T45" s="33"/>
      <c r="U45" s="33"/>
    </row>
    <row r="46" spans="1:33">
      <c r="A46" s="60" t="s">
        <v>62</v>
      </c>
      <c r="B46" s="61" t="s">
        <v>57</v>
      </c>
      <c r="C46" s="60">
        <v>37960.504699999998</v>
      </c>
      <c r="D46" s="60" t="s">
        <v>111</v>
      </c>
      <c r="E46" s="14">
        <f t="shared" si="0"/>
        <v>5891.9923156703617</v>
      </c>
      <c r="F46" s="33">
        <f t="shared" si="1"/>
        <v>5892</v>
      </c>
      <c r="G46" s="33">
        <f t="shared" si="2"/>
        <v>-5.2612000072258525E-3</v>
      </c>
      <c r="H46" s="33"/>
      <c r="I46" s="33"/>
      <c r="J46" s="33">
        <f>+G46</f>
        <v>-5.2612000072258525E-3</v>
      </c>
      <c r="K46" s="33"/>
      <c r="L46" s="33"/>
      <c r="M46" s="33"/>
      <c r="O46" s="33"/>
      <c r="P46" s="33"/>
      <c r="Q46" s="36">
        <f t="shared" si="4"/>
        <v>22942.004699999998</v>
      </c>
      <c r="R46" s="36"/>
      <c r="S46" s="33"/>
      <c r="T46" s="33"/>
      <c r="U46" s="33"/>
    </row>
    <row r="47" spans="1:33" ht="13.7" customHeight="1">
      <c r="A47" s="60" t="s">
        <v>196</v>
      </c>
      <c r="B47" s="61" t="s">
        <v>57</v>
      </c>
      <c r="C47" s="60">
        <v>38288.453999999998</v>
      </c>
      <c r="D47" s="60" t="s">
        <v>111</v>
      </c>
      <c r="E47" s="14">
        <f t="shared" si="0"/>
        <v>6370.9839000353541</v>
      </c>
      <c r="F47" s="33">
        <f t="shared" si="1"/>
        <v>6371</v>
      </c>
      <c r="G47" s="33">
        <f t="shared" si="2"/>
        <v>-1.1023100007150788E-2</v>
      </c>
      <c r="H47" s="33"/>
      <c r="I47" s="33">
        <f>+G47</f>
        <v>-1.1023100007150788E-2</v>
      </c>
      <c r="K47" s="33"/>
      <c r="L47" s="33"/>
      <c r="M47" s="33"/>
      <c r="O47" s="33"/>
      <c r="P47" s="33"/>
      <c r="Q47" s="36">
        <f t="shared" si="4"/>
        <v>23269.953999999998</v>
      </c>
      <c r="R47" s="36"/>
      <c r="S47" s="33"/>
      <c r="T47" s="33"/>
      <c r="U47" s="33"/>
      <c r="AB47" t="s">
        <v>34</v>
      </c>
      <c r="AG47" t="s">
        <v>33</v>
      </c>
    </row>
    <row r="48" spans="1:33" ht="13.7" customHeight="1">
      <c r="A48" s="60" t="s">
        <v>201</v>
      </c>
      <c r="B48" s="61" t="s">
        <v>57</v>
      </c>
      <c r="C48" s="60">
        <v>38379.523200000003</v>
      </c>
      <c r="D48" s="60" t="s">
        <v>111</v>
      </c>
      <c r="E48" s="14">
        <f t="shared" si="0"/>
        <v>6503.9964736095462</v>
      </c>
      <c r="F48" s="33">
        <f t="shared" si="1"/>
        <v>6504</v>
      </c>
      <c r="G48" s="33">
        <f t="shared" si="2"/>
        <v>-2.4143999980879016E-3</v>
      </c>
      <c r="H48" s="33"/>
      <c r="I48" s="33"/>
      <c r="J48" s="33">
        <f>+G48</f>
        <v>-2.4143999980879016E-3</v>
      </c>
      <c r="K48" s="33"/>
      <c r="L48" s="33"/>
      <c r="M48" s="33"/>
      <c r="O48" s="33"/>
      <c r="P48" s="33"/>
      <c r="Q48" s="36">
        <f t="shared" si="4"/>
        <v>23361.023200000003</v>
      </c>
      <c r="R48" s="36"/>
      <c r="S48" s="33"/>
      <c r="T48" s="33"/>
      <c r="U48" s="33"/>
    </row>
    <row r="49" spans="1:33" ht="13.7" customHeight="1">
      <c r="A49" s="60" t="s">
        <v>201</v>
      </c>
      <c r="B49" s="61" t="s">
        <v>57</v>
      </c>
      <c r="C49" s="60">
        <v>38383.631200000003</v>
      </c>
      <c r="D49" s="60" t="s">
        <v>111</v>
      </c>
      <c r="E49" s="14">
        <f t="shared" si="0"/>
        <v>6509.996478575471</v>
      </c>
      <c r="F49" s="33">
        <f t="shared" si="1"/>
        <v>6510</v>
      </c>
      <c r="G49" s="33">
        <f t="shared" si="2"/>
        <v>-2.4110000013024546E-3</v>
      </c>
      <c r="H49" s="33"/>
      <c r="I49" s="33"/>
      <c r="J49" s="33">
        <f>+G49</f>
        <v>-2.4110000013024546E-3</v>
      </c>
      <c r="K49" s="33"/>
      <c r="L49" s="33"/>
      <c r="M49" s="33"/>
      <c r="O49" s="33"/>
      <c r="P49" s="33"/>
      <c r="Q49" s="36">
        <f t="shared" si="4"/>
        <v>23365.131200000003</v>
      </c>
      <c r="R49" s="36"/>
      <c r="S49" s="33"/>
      <c r="T49" s="33"/>
      <c r="U49" s="33"/>
    </row>
    <row r="50" spans="1:33" ht="13.7" customHeight="1">
      <c r="A50" s="60" t="s">
        <v>207</v>
      </c>
      <c r="B50" s="61" t="s">
        <v>57</v>
      </c>
      <c r="C50" s="60">
        <v>38399.379000000001</v>
      </c>
      <c r="D50" s="60" t="s">
        <v>111</v>
      </c>
      <c r="E50" s="14">
        <f t="shared" si="0"/>
        <v>6532.9971792089582</v>
      </c>
      <c r="F50" s="33">
        <f t="shared" si="1"/>
        <v>6533</v>
      </c>
      <c r="G50" s="33">
        <f t="shared" si="2"/>
        <v>-1.9313000011607073E-3</v>
      </c>
      <c r="H50" s="33"/>
      <c r="I50" s="33">
        <f>+G50</f>
        <v>-1.9313000011607073E-3</v>
      </c>
      <c r="K50" s="33"/>
      <c r="L50" s="33"/>
      <c r="M50" s="33"/>
      <c r="O50" s="33"/>
      <c r="P50" s="33"/>
      <c r="Q50" s="36">
        <f t="shared" si="4"/>
        <v>23380.879000000001</v>
      </c>
      <c r="R50" s="36"/>
      <c r="S50" s="33"/>
      <c r="T50" s="33"/>
      <c r="U50" s="33"/>
    </row>
    <row r="51" spans="1:33" ht="13.7" customHeight="1">
      <c r="A51" s="60" t="s">
        <v>207</v>
      </c>
      <c r="B51" s="61" t="s">
        <v>57</v>
      </c>
      <c r="C51" s="60">
        <v>38414.446000000004</v>
      </c>
      <c r="D51" s="60" t="s">
        <v>111</v>
      </c>
      <c r="E51" s="14">
        <f t="shared" si="0"/>
        <v>6555.0035265365141</v>
      </c>
      <c r="F51" s="33">
        <f t="shared" si="1"/>
        <v>6555</v>
      </c>
      <c r="G51" s="33">
        <f t="shared" si="2"/>
        <v>2.414499998849351E-3</v>
      </c>
      <c r="H51" s="33"/>
      <c r="I51" s="33">
        <f>+G51</f>
        <v>2.414499998849351E-3</v>
      </c>
      <c r="K51" s="33"/>
      <c r="L51" s="33"/>
      <c r="M51" s="33"/>
      <c r="O51" s="33"/>
      <c r="P51" s="33"/>
      <c r="Q51" s="36">
        <f t="shared" si="4"/>
        <v>23395.946000000004</v>
      </c>
      <c r="R51" s="36"/>
      <c r="S51" s="33"/>
      <c r="T51" s="33"/>
      <c r="U51" s="33"/>
    </row>
    <row r="52" spans="1:33" ht="13.7" customHeight="1">
      <c r="A52" s="60" t="s">
        <v>196</v>
      </c>
      <c r="B52" s="61" t="s">
        <v>57</v>
      </c>
      <c r="C52" s="60">
        <v>38644.476999999999</v>
      </c>
      <c r="D52" s="60" t="s">
        <v>111</v>
      </c>
      <c r="E52" s="14">
        <f t="shared" si="0"/>
        <v>6890.9789750069367</v>
      </c>
      <c r="F52" s="33">
        <f t="shared" si="1"/>
        <v>6891</v>
      </c>
      <c r="G52" s="33">
        <f t="shared" si="2"/>
        <v>-1.4395100006368011E-2</v>
      </c>
      <c r="H52" s="33"/>
      <c r="I52" s="33">
        <f>+G52</f>
        <v>-1.4395100006368011E-2</v>
      </c>
      <c r="K52" s="33"/>
      <c r="L52" s="33"/>
      <c r="M52" s="33"/>
      <c r="O52" s="33"/>
      <c r="P52" s="33"/>
      <c r="Q52" s="36">
        <f t="shared" si="4"/>
        <v>23625.976999999999</v>
      </c>
      <c r="R52" s="36"/>
      <c r="S52" s="33"/>
      <c r="T52" s="33"/>
      <c r="U52" s="33"/>
      <c r="AB52" t="s">
        <v>34</v>
      </c>
      <c r="AG52" t="s">
        <v>33</v>
      </c>
    </row>
    <row r="53" spans="1:33">
      <c r="A53" s="12" t="s">
        <v>62</v>
      </c>
      <c r="B53" s="11"/>
      <c r="C53" s="17">
        <v>38960.504500000003</v>
      </c>
      <c r="D53" s="17"/>
      <c r="E53" s="33">
        <f t="shared" si="0"/>
        <v>7352.5579841034933</v>
      </c>
      <c r="F53" s="33">
        <f t="shared" si="1"/>
        <v>7352.5</v>
      </c>
      <c r="G53" s="33"/>
      <c r="H53" s="33"/>
      <c r="I53" s="33"/>
      <c r="K53" s="33"/>
      <c r="L53" s="33"/>
      <c r="M53" s="33"/>
      <c r="N53" s="33"/>
      <c r="O53" s="33"/>
      <c r="P53" s="33"/>
      <c r="Q53" s="36">
        <f t="shared" si="4"/>
        <v>23942.004500000003</v>
      </c>
      <c r="R53" s="36"/>
      <c r="S53" s="33"/>
      <c r="T53" s="33"/>
      <c r="U53" s="16">
        <v>3.9699749999272171E-2</v>
      </c>
    </row>
    <row r="54" spans="1:33">
      <c r="A54" s="12" t="s">
        <v>62</v>
      </c>
      <c r="B54" s="11"/>
      <c r="C54" s="17">
        <v>38960.504699999998</v>
      </c>
      <c r="D54" s="17"/>
      <c r="E54" s="33">
        <f t="shared" si="0"/>
        <v>7352.5582762166778</v>
      </c>
      <c r="F54" s="33">
        <f t="shared" si="1"/>
        <v>7352.5</v>
      </c>
      <c r="G54" s="33"/>
      <c r="H54" s="33"/>
      <c r="I54" s="33"/>
      <c r="K54" s="33"/>
      <c r="L54" s="33"/>
      <c r="M54" s="33"/>
      <c r="N54" s="33"/>
      <c r="O54" s="33"/>
      <c r="P54" s="33"/>
      <c r="Q54" s="36">
        <f t="shared" si="4"/>
        <v>23942.004699999998</v>
      </c>
      <c r="R54" s="36"/>
      <c r="S54" s="33"/>
      <c r="T54" s="33"/>
      <c r="U54" s="16">
        <v>3.9899749994219746E-2</v>
      </c>
    </row>
    <row r="55" spans="1:33" ht="13.7" customHeight="1">
      <c r="A55" s="60" t="s">
        <v>218</v>
      </c>
      <c r="B55" s="61" t="s">
        <v>57</v>
      </c>
      <c r="C55" s="60">
        <v>39024.483999999997</v>
      </c>
      <c r="D55" s="60" t="s">
        <v>111</v>
      </c>
      <c r="E55" s="14">
        <f t="shared" si="0"/>
        <v>7446.0042639762569</v>
      </c>
      <c r="F55" s="33">
        <f t="shared" si="1"/>
        <v>7446</v>
      </c>
      <c r="G55" s="33">
        <f t="shared" ref="G55:G98" si="5">+C55-(C$7+F55*C$8)</f>
        <v>2.9193999944254756E-3</v>
      </c>
      <c r="H55" s="33"/>
      <c r="I55" s="33">
        <f t="shared" ref="I55:I70" si="6">+G55</f>
        <v>2.9193999944254756E-3</v>
      </c>
      <c r="K55" s="33"/>
      <c r="L55" s="33"/>
      <c r="M55" s="33"/>
      <c r="O55" s="33"/>
      <c r="P55" s="33"/>
      <c r="Q55" s="36">
        <f t="shared" si="4"/>
        <v>24005.983999999997</v>
      </c>
      <c r="R55" s="36"/>
      <c r="S55" s="33"/>
      <c r="T55" s="33"/>
      <c r="U55" s="33"/>
      <c r="AB55" t="s">
        <v>34</v>
      </c>
      <c r="AC55" t="s">
        <v>39</v>
      </c>
      <c r="AG55" t="s">
        <v>33</v>
      </c>
    </row>
    <row r="56" spans="1:33" ht="13.7" customHeight="1">
      <c r="A56" s="60" t="s">
        <v>218</v>
      </c>
      <c r="B56" s="61" t="s">
        <v>57</v>
      </c>
      <c r="C56" s="60">
        <v>39026.525000000001</v>
      </c>
      <c r="D56" s="60" t="s">
        <v>111</v>
      </c>
      <c r="E56" s="14">
        <f t="shared" si="0"/>
        <v>7448.9852791017393</v>
      </c>
      <c r="F56" s="33">
        <f t="shared" si="1"/>
        <v>7449</v>
      </c>
      <c r="G56" s="33">
        <f t="shared" si="5"/>
        <v>-1.0078899998916313E-2</v>
      </c>
      <c r="H56" s="33"/>
      <c r="I56" s="33">
        <f t="shared" si="6"/>
        <v>-1.0078899998916313E-2</v>
      </c>
      <c r="K56" s="33"/>
      <c r="L56" s="33"/>
      <c r="M56" s="33"/>
      <c r="O56" s="33"/>
      <c r="P56" s="33"/>
      <c r="Q56" s="36">
        <f t="shared" si="4"/>
        <v>24008.025000000001</v>
      </c>
      <c r="R56" s="36"/>
      <c r="S56" s="33"/>
      <c r="T56" s="33"/>
      <c r="U56" s="33"/>
      <c r="AB56" t="s">
        <v>34</v>
      </c>
      <c r="AC56" t="s">
        <v>41</v>
      </c>
      <c r="AG56" t="s">
        <v>33</v>
      </c>
    </row>
    <row r="57" spans="1:33" ht="13.7" customHeight="1">
      <c r="A57" s="60" t="s">
        <v>207</v>
      </c>
      <c r="B57" s="61" t="s">
        <v>57</v>
      </c>
      <c r="C57" s="60">
        <v>39031.334999999999</v>
      </c>
      <c r="D57" s="60" t="s">
        <v>111</v>
      </c>
      <c r="E57" s="14">
        <f t="shared" si="0"/>
        <v>7456.0106013719633</v>
      </c>
      <c r="F57" s="33">
        <f t="shared" si="1"/>
        <v>7456</v>
      </c>
      <c r="G57" s="33">
        <f t="shared" si="5"/>
        <v>7.2583999935886823E-3</v>
      </c>
      <c r="H57" s="33"/>
      <c r="I57" s="33">
        <f t="shared" si="6"/>
        <v>7.2583999935886823E-3</v>
      </c>
      <c r="K57" s="33"/>
      <c r="L57" s="33"/>
      <c r="M57" s="33"/>
      <c r="O57" s="33"/>
      <c r="P57" s="33"/>
      <c r="Q57" s="36">
        <f t="shared" si="4"/>
        <v>24012.834999999999</v>
      </c>
      <c r="R57" s="36"/>
      <c r="S57" s="33"/>
      <c r="T57" s="33"/>
      <c r="U57" s="33"/>
    </row>
    <row r="58" spans="1:33" ht="13.7" customHeight="1">
      <c r="A58" s="60" t="s">
        <v>207</v>
      </c>
      <c r="B58" s="61" t="s">
        <v>57</v>
      </c>
      <c r="C58" s="60">
        <v>39031.337</v>
      </c>
      <c r="D58" s="60" t="s">
        <v>111</v>
      </c>
      <c r="E58" s="14">
        <f t="shared" si="0"/>
        <v>7456.0135225038848</v>
      </c>
      <c r="F58" s="33">
        <f t="shared" si="1"/>
        <v>7456</v>
      </c>
      <c r="G58" s="33">
        <f t="shared" si="5"/>
        <v>9.2583999939961359E-3</v>
      </c>
      <c r="H58" s="33"/>
      <c r="I58" s="33">
        <f t="shared" si="6"/>
        <v>9.2583999939961359E-3</v>
      </c>
      <c r="K58" s="33"/>
      <c r="L58" s="33"/>
      <c r="M58" s="33"/>
      <c r="O58" s="33"/>
      <c r="P58" s="33"/>
      <c r="Q58" s="36">
        <f t="shared" si="4"/>
        <v>24012.837</v>
      </c>
      <c r="R58" s="36"/>
      <c r="S58" s="33"/>
      <c r="T58" s="33"/>
      <c r="U58" s="33"/>
    </row>
    <row r="59" spans="1:33" ht="13.7" customHeight="1">
      <c r="A59" s="60" t="s">
        <v>218</v>
      </c>
      <c r="B59" s="61" t="s">
        <v>57</v>
      </c>
      <c r="C59" s="60">
        <v>39057.35</v>
      </c>
      <c r="D59" s="60" t="s">
        <v>111</v>
      </c>
      <c r="E59" s="14">
        <f t="shared" si="0"/>
        <v>7494.0072248355746</v>
      </c>
      <c r="F59" s="33">
        <f t="shared" si="1"/>
        <v>7494</v>
      </c>
      <c r="G59" s="33">
        <f t="shared" si="5"/>
        <v>4.9465999982203357E-3</v>
      </c>
      <c r="H59" s="33"/>
      <c r="I59" s="33">
        <f t="shared" si="6"/>
        <v>4.9465999982203357E-3</v>
      </c>
      <c r="K59" s="33"/>
      <c r="L59" s="33"/>
      <c r="M59" s="33"/>
      <c r="O59" s="33"/>
      <c r="P59" s="33"/>
      <c r="Q59" s="36">
        <f t="shared" si="4"/>
        <v>24038.85</v>
      </c>
      <c r="R59" s="36"/>
      <c r="S59" s="33"/>
      <c r="T59" s="33"/>
      <c r="U59" s="33"/>
      <c r="AB59" t="s">
        <v>34</v>
      </c>
      <c r="AC59" t="s">
        <v>39</v>
      </c>
      <c r="AG59" t="s">
        <v>33</v>
      </c>
    </row>
    <row r="60" spans="1:33" ht="13.7" customHeight="1">
      <c r="A60" s="60" t="s">
        <v>218</v>
      </c>
      <c r="B60" s="61" t="s">
        <v>57</v>
      </c>
      <c r="C60" s="60">
        <v>39059.409</v>
      </c>
      <c r="D60" s="60" t="s">
        <v>111</v>
      </c>
      <c r="E60" s="14">
        <f t="shared" si="0"/>
        <v>7497.0145301483417</v>
      </c>
      <c r="F60" s="33">
        <f t="shared" si="1"/>
        <v>7497</v>
      </c>
      <c r="G60" s="33">
        <f t="shared" si="5"/>
        <v>9.9482999939937145E-3</v>
      </c>
      <c r="H60" s="33"/>
      <c r="I60" s="33">
        <f t="shared" si="6"/>
        <v>9.9482999939937145E-3</v>
      </c>
      <c r="K60" s="33"/>
      <c r="L60" s="33"/>
      <c r="M60" s="33"/>
      <c r="O60" s="33"/>
      <c r="P60" s="33"/>
      <c r="Q60" s="36">
        <f t="shared" si="4"/>
        <v>24040.909</v>
      </c>
      <c r="R60" s="36"/>
      <c r="S60" s="33"/>
      <c r="T60" s="33"/>
      <c r="U60" s="33"/>
      <c r="AB60" t="s">
        <v>34</v>
      </c>
      <c r="AC60" t="s">
        <v>41</v>
      </c>
      <c r="AG60" t="s">
        <v>33</v>
      </c>
    </row>
    <row r="61" spans="1:33" ht="13.7" customHeight="1">
      <c r="A61" s="60" t="s">
        <v>207</v>
      </c>
      <c r="B61" s="61" t="s">
        <v>57</v>
      </c>
      <c r="C61" s="60">
        <v>39070.35</v>
      </c>
      <c r="D61" s="60" t="s">
        <v>111</v>
      </c>
      <c r="E61" s="14">
        <f t="shared" si="0"/>
        <v>7512.9945823226772</v>
      </c>
      <c r="F61" s="33">
        <f t="shared" si="1"/>
        <v>7513</v>
      </c>
      <c r="G61" s="33">
        <f t="shared" si="5"/>
        <v>-3.7093000064487569E-3</v>
      </c>
      <c r="H61" s="33"/>
      <c r="I61" s="33">
        <f t="shared" si="6"/>
        <v>-3.7093000064487569E-3</v>
      </c>
      <c r="K61" s="33"/>
      <c r="L61" s="33"/>
      <c r="M61" s="33"/>
      <c r="O61" s="33"/>
      <c r="P61" s="33"/>
      <c r="Q61" s="36">
        <f t="shared" si="4"/>
        <v>24051.85</v>
      </c>
      <c r="R61" s="36"/>
      <c r="S61" s="33"/>
      <c r="T61" s="33"/>
      <c r="U61" s="33"/>
    </row>
    <row r="62" spans="1:33" ht="13.7" customHeight="1">
      <c r="A62" s="60" t="s">
        <v>207</v>
      </c>
      <c r="B62" s="61" t="s">
        <v>57</v>
      </c>
      <c r="C62" s="60">
        <v>39070.35</v>
      </c>
      <c r="D62" s="60" t="s">
        <v>111</v>
      </c>
      <c r="E62" s="14">
        <f t="shared" si="0"/>
        <v>7512.9945823226772</v>
      </c>
      <c r="F62" s="33">
        <f t="shared" si="1"/>
        <v>7513</v>
      </c>
      <c r="G62" s="33">
        <f t="shared" si="5"/>
        <v>-3.7093000064487569E-3</v>
      </c>
      <c r="H62" s="33"/>
      <c r="I62" s="33">
        <f t="shared" si="6"/>
        <v>-3.7093000064487569E-3</v>
      </c>
      <c r="K62" s="33"/>
      <c r="L62" s="33"/>
      <c r="M62" s="33"/>
      <c r="O62" s="33"/>
      <c r="P62" s="33"/>
      <c r="Q62" s="36">
        <f t="shared" si="4"/>
        <v>24051.85</v>
      </c>
      <c r="R62" s="36"/>
      <c r="S62" s="33"/>
      <c r="T62" s="33"/>
      <c r="U62" s="33"/>
    </row>
    <row r="63" spans="1:33" ht="13.7" customHeight="1">
      <c r="A63" s="60" t="s">
        <v>207</v>
      </c>
      <c r="B63" s="61" t="s">
        <v>57</v>
      </c>
      <c r="C63" s="60">
        <v>39122.392999999996</v>
      </c>
      <c r="D63" s="60" t="s">
        <v>111</v>
      </c>
      <c r="E63" s="14">
        <f t="shared" si="0"/>
        <v>7589.0068166073861</v>
      </c>
      <c r="F63" s="33">
        <f t="shared" si="1"/>
        <v>7589</v>
      </c>
      <c r="G63" s="33">
        <f t="shared" si="5"/>
        <v>4.6670999945490621E-3</v>
      </c>
      <c r="H63" s="33"/>
      <c r="I63" s="33">
        <f t="shared" si="6"/>
        <v>4.6670999945490621E-3</v>
      </c>
      <c r="K63" s="33"/>
      <c r="L63" s="33"/>
      <c r="M63" s="33"/>
      <c r="O63" s="33"/>
      <c r="P63" s="33"/>
      <c r="Q63" s="36">
        <f t="shared" si="4"/>
        <v>24103.892999999996</v>
      </c>
      <c r="R63" s="36"/>
      <c r="S63" s="33"/>
      <c r="T63" s="33"/>
      <c r="U63" s="33"/>
    </row>
    <row r="64" spans="1:33" ht="13.7" customHeight="1">
      <c r="A64" s="60" t="s">
        <v>207</v>
      </c>
      <c r="B64" s="61" t="s">
        <v>57</v>
      </c>
      <c r="C64" s="60">
        <v>39122.396000000001</v>
      </c>
      <c r="D64" s="60" t="s">
        <v>111</v>
      </c>
      <c r="E64" s="14">
        <f t="shared" si="0"/>
        <v>7589.0111983052739</v>
      </c>
      <c r="F64" s="33">
        <f t="shared" si="1"/>
        <v>7589</v>
      </c>
      <c r="G64" s="33">
        <f t="shared" si="5"/>
        <v>7.6670999987982213E-3</v>
      </c>
      <c r="H64" s="33"/>
      <c r="I64" s="33">
        <f t="shared" si="6"/>
        <v>7.6670999987982213E-3</v>
      </c>
      <c r="K64" s="33"/>
      <c r="L64" s="33"/>
      <c r="M64" s="33"/>
      <c r="O64" s="33"/>
      <c r="P64" s="33"/>
      <c r="Q64" s="36">
        <f t="shared" si="4"/>
        <v>24103.896000000001</v>
      </c>
      <c r="R64" s="36"/>
      <c r="S64" s="33"/>
      <c r="T64" s="33"/>
      <c r="U64" s="33"/>
    </row>
    <row r="65" spans="1:33" ht="13.7" customHeight="1">
      <c r="A65" s="60" t="s">
        <v>247</v>
      </c>
      <c r="B65" s="61" t="s">
        <v>57</v>
      </c>
      <c r="C65" s="60">
        <v>39313.406999999999</v>
      </c>
      <c r="D65" s="60" t="s">
        <v>111</v>
      </c>
      <c r="E65" s="14">
        <f t="shared" si="0"/>
        <v>7867.9953629951842</v>
      </c>
      <c r="F65" s="33">
        <f t="shared" si="1"/>
        <v>7868</v>
      </c>
      <c r="G65" s="33">
        <f t="shared" si="5"/>
        <v>-3.1748000037623569E-3</v>
      </c>
      <c r="H65" s="33"/>
      <c r="I65" s="33">
        <f t="shared" si="6"/>
        <v>-3.1748000037623569E-3</v>
      </c>
      <c r="K65" s="33"/>
      <c r="L65" s="33"/>
      <c r="M65" s="33"/>
      <c r="O65" s="33"/>
      <c r="P65" s="33"/>
      <c r="Q65" s="36">
        <f t="shared" si="4"/>
        <v>24294.906999999999</v>
      </c>
      <c r="R65" s="36"/>
      <c r="S65" s="33"/>
      <c r="T65" s="33"/>
      <c r="U65" s="33"/>
    </row>
    <row r="66" spans="1:33" ht="13.7" customHeight="1">
      <c r="A66" s="60" t="s">
        <v>247</v>
      </c>
      <c r="B66" s="61" t="s">
        <v>57</v>
      </c>
      <c r="C66" s="60">
        <v>39411.317999999999</v>
      </c>
      <c r="D66" s="60" t="s">
        <v>111</v>
      </c>
      <c r="E66" s="14">
        <f t="shared" si="0"/>
        <v>8011.0008367582341</v>
      </c>
      <c r="F66" s="33">
        <f t="shared" si="1"/>
        <v>8011</v>
      </c>
      <c r="G66" s="33">
        <f t="shared" si="5"/>
        <v>5.728999967686832E-4</v>
      </c>
      <c r="H66" s="33"/>
      <c r="I66" s="33">
        <f t="shared" si="6"/>
        <v>5.728999967686832E-4</v>
      </c>
      <c r="K66" s="33"/>
      <c r="L66" s="33"/>
      <c r="M66" s="33"/>
      <c r="O66" s="33"/>
      <c r="P66" s="33"/>
      <c r="Q66" s="36">
        <f t="shared" si="4"/>
        <v>24392.817999999999</v>
      </c>
      <c r="R66" s="36"/>
      <c r="S66" s="33"/>
      <c r="T66" s="33"/>
      <c r="U66" s="33"/>
      <c r="AB66" t="s">
        <v>31</v>
      </c>
      <c r="AG66" t="s">
        <v>33</v>
      </c>
    </row>
    <row r="67" spans="1:33" ht="13.7" customHeight="1">
      <c r="A67" s="60" t="s">
        <v>247</v>
      </c>
      <c r="B67" s="61" t="s">
        <v>57</v>
      </c>
      <c r="C67" s="60">
        <v>39411.32</v>
      </c>
      <c r="D67" s="60" t="s">
        <v>111</v>
      </c>
      <c r="E67" s="14">
        <f t="shared" si="0"/>
        <v>8011.0037578901565</v>
      </c>
      <c r="F67" s="33">
        <f t="shared" si="1"/>
        <v>8011</v>
      </c>
      <c r="G67" s="33">
        <f t="shared" si="5"/>
        <v>2.5728999971761368E-3</v>
      </c>
      <c r="H67" s="33"/>
      <c r="I67" s="33">
        <f t="shared" si="6"/>
        <v>2.5728999971761368E-3</v>
      </c>
      <c r="K67" s="33"/>
      <c r="L67" s="33"/>
      <c r="M67" s="33"/>
      <c r="O67" s="33"/>
      <c r="P67" s="33"/>
      <c r="Q67" s="36">
        <f t="shared" si="4"/>
        <v>24392.82</v>
      </c>
      <c r="R67" s="36"/>
      <c r="S67" s="33"/>
      <c r="T67" s="33"/>
      <c r="U67" s="33"/>
    </row>
    <row r="68" spans="1:33" ht="13.7" customHeight="1">
      <c r="A68" s="60" t="s">
        <v>247</v>
      </c>
      <c r="B68" s="61" t="s">
        <v>57</v>
      </c>
      <c r="C68" s="60">
        <v>39693.404000000002</v>
      </c>
      <c r="D68" s="60" t="s">
        <v>111</v>
      </c>
      <c r="E68" s="14">
        <f t="shared" si="0"/>
        <v>8423.0060463049067</v>
      </c>
      <c r="F68" s="33">
        <f t="shared" si="1"/>
        <v>8423</v>
      </c>
      <c r="G68" s="33">
        <f t="shared" si="5"/>
        <v>4.1397000022698194E-3</v>
      </c>
      <c r="H68" s="33"/>
      <c r="I68" s="33">
        <f t="shared" si="6"/>
        <v>4.1397000022698194E-3</v>
      </c>
      <c r="K68" s="33"/>
      <c r="L68" s="33"/>
      <c r="M68" s="33"/>
      <c r="O68" s="33"/>
      <c r="P68" s="33"/>
      <c r="Q68" s="36">
        <f t="shared" si="4"/>
        <v>24674.904000000002</v>
      </c>
      <c r="R68" s="36"/>
      <c r="S68" s="33"/>
      <c r="T68" s="33"/>
      <c r="U68" s="33"/>
      <c r="AB68" t="s">
        <v>31</v>
      </c>
      <c r="AG68" t="s">
        <v>33</v>
      </c>
    </row>
    <row r="69" spans="1:33" ht="13.7" customHeight="1">
      <c r="A69" s="60" t="s">
        <v>247</v>
      </c>
      <c r="B69" s="61" t="s">
        <v>57</v>
      </c>
      <c r="C69" s="60">
        <v>39706.409</v>
      </c>
      <c r="D69" s="60" t="s">
        <v>111</v>
      </c>
      <c r="E69" s="14">
        <f t="shared" si="0"/>
        <v>8442.0007066218077</v>
      </c>
      <c r="F69" s="33">
        <f t="shared" si="1"/>
        <v>8442</v>
      </c>
      <c r="G69" s="33">
        <f t="shared" si="5"/>
        <v>4.8379999498138204E-4</v>
      </c>
      <c r="H69" s="33"/>
      <c r="I69" s="33">
        <f t="shared" si="6"/>
        <v>4.8379999498138204E-4</v>
      </c>
      <c r="K69" s="33"/>
      <c r="L69" s="33"/>
      <c r="M69" s="33"/>
      <c r="O69" s="33"/>
      <c r="P69" s="33"/>
      <c r="Q69" s="36">
        <f t="shared" si="4"/>
        <v>24687.909</v>
      </c>
      <c r="R69" s="36"/>
      <c r="S69" s="33"/>
      <c r="T69" s="33"/>
      <c r="U69" s="33"/>
      <c r="AB69" t="s">
        <v>31</v>
      </c>
      <c r="AG69" t="s">
        <v>33</v>
      </c>
    </row>
    <row r="70" spans="1:33" ht="13.7" customHeight="1">
      <c r="A70" s="60" t="s">
        <v>247</v>
      </c>
      <c r="B70" s="61" t="s">
        <v>57</v>
      </c>
      <c r="C70" s="60">
        <v>39706.417000000001</v>
      </c>
      <c r="D70" s="60" t="s">
        <v>111</v>
      </c>
      <c r="E70" s="14">
        <f t="shared" si="0"/>
        <v>8442.0123911494939</v>
      </c>
      <c r="F70" s="33">
        <f t="shared" si="1"/>
        <v>8442</v>
      </c>
      <c r="G70" s="33">
        <f t="shared" si="5"/>
        <v>8.4837999966111965E-3</v>
      </c>
      <c r="H70" s="33"/>
      <c r="I70" s="33">
        <f t="shared" si="6"/>
        <v>8.4837999966111965E-3</v>
      </c>
      <c r="K70" s="33"/>
      <c r="L70" s="33"/>
      <c r="M70" s="33"/>
      <c r="O70" s="33"/>
      <c r="P70" s="33"/>
      <c r="Q70" s="36">
        <f t="shared" si="4"/>
        <v>24687.917000000001</v>
      </c>
      <c r="R70" s="36"/>
      <c r="S70" s="33"/>
      <c r="T70" s="33"/>
      <c r="U70" s="33"/>
      <c r="AB70" t="s">
        <v>34</v>
      </c>
      <c r="AG70" t="s">
        <v>33</v>
      </c>
    </row>
    <row r="71" spans="1:33" ht="13.7" customHeight="1">
      <c r="A71" s="60" t="s">
        <v>265</v>
      </c>
      <c r="B71" s="61" t="s">
        <v>57</v>
      </c>
      <c r="C71" s="60">
        <v>39769.213000000003</v>
      </c>
      <c r="D71" s="60" t="s">
        <v>111</v>
      </c>
      <c r="E71" s="14">
        <f t="shared" si="0"/>
        <v>8533.7300912079645</v>
      </c>
      <c r="F71" s="33">
        <f t="shared" si="1"/>
        <v>8533.5</v>
      </c>
      <c r="G71" s="33">
        <f t="shared" si="5"/>
        <v>0.15753565000341041</v>
      </c>
      <c r="H71" s="33"/>
      <c r="I71" s="33"/>
      <c r="K71" s="33"/>
      <c r="L71" s="33"/>
      <c r="M71" s="33"/>
      <c r="O71" s="33"/>
      <c r="P71" s="33"/>
      <c r="Q71" s="36">
        <f t="shared" si="4"/>
        <v>24750.713000000003</v>
      </c>
      <c r="R71" s="36"/>
      <c r="S71" s="33"/>
      <c r="T71" s="33"/>
      <c r="U71" s="33">
        <f>+G71</f>
        <v>0.15753565000341041</v>
      </c>
    </row>
    <row r="72" spans="1:33">
      <c r="A72" s="12" t="s">
        <v>63</v>
      </c>
      <c r="B72" s="11"/>
      <c r="C72" s="17">
        <v>39917.284</v>
      </c>
      <c r="D72" s="17"/>
      <c r="E72" s="33">
        <f t="shared" si="0"/>
        <v>8749.9975535520116</v>
      </c>
      <c r="F72" s="33">
        <f t="shared" si="1"/>
        <v>8750</v>
      </c>
      <c r="G72" s="33">
        <f t="shared" si="5"/>
        <v>-1.6749999995226972E-3</v>
      </c>
      <c r="H72" s="33"/>
      <c r="I72" s="33"/>
      <c r="J72" s="33">
        <f>+G72</f>
        <v>-1.6749999995226972E-3</v>
      </c>
      <c r="K72" s="33"/>
      <c r="L72" s="33"/>
      <c r="M72" s="33"/>
      <c r="N72" s="33"/>
      <c r="O72" s="33"/>
      <c r="P72" s="33"/>
      <c r="Q72" s="36">
        <f t="shared" si="4"/>
        <v>24898.784</v>
      </c>
      <c r="R72" s="36"/>
      <c r="S72" s="33"/>
      <c r="T72" s="33"/>
      <c r="U72" s="33"/>
    </row>
    <row r="73" spans="1:33">
      <c r="A73" s="12" t="s">
        <v>63</v>
      </c>
      <c r="B73" s="42"/>
      <c r="C73" s="13">
        <v>40051.474999999999</v>
      </c>
      <c r="D73" s="13"/>
      <c r="E73" s="14">
        <f t="shared" si="0"/>
        <v>8945.9923603636817</v>
      </c>
      <c r="F73" s="33">
        <f t="shared" si="1"/>
        <v>8946</v>
      </c>
      <c r="G73" s="33">
        <f t="shared" si="5"/>
        <v>-5.230600007052999E-3</v>
      </c>
      <c r="H73" s="33"/>
      <c r="I73" s="33"/>
      <c r="J73" s="33">
        <f>+G73</f>
        <v>-5.230600007052999E-3</v>
      </c>
      <c r="K73" s="33"/>
      <c r="L73" s="33"/>
      <c r="M73" s="33"/>
      <c r="N73" s="33"/>
      <c r="O73" s="33"/>
      <c r="P73" s="33"/>
      <c r="Q73" s="36">
        <f t="shared" si="4"/>
        <v>25032.974999999999</v>
      </c>
      <c r="R73" s="36"/>
      <c r="S73" s="33"/>
      <c r="T73" s="33"/>
      <c r="U73" s="33"/>
    </row>
    <row r="74" spans="1:33">
      <c r="A74" s="12" t="s">
        <v>63</v>
      </c>
      <c r="B74" s="42"/>
      <c r="C74" s="13">
        <v>40114.468699999998</v>
      </c>
      <c r="D74" s="13"/>
      <c r="E74" s="14">
        <f t="shared" si="0"/>
        <v>9037.9988143125465</v>
      </c>
      <c r="F74" s="33">
        <f t="shared" si="1"/>
        <v>9038</v>
      </c>
      <c r="G74" s="33">
        <f t="shared" si="5"/>
        <v>-8.1180000415770337E-4</v>
      </c>
      <c r="H74" s="33"/>
      <c r="I74" s="33"/>
      <c r="J74" s="33">
        <f>+G74</f>
        <v>-8.1180000415770337E-4</v>
      </c>
      <c r="K74" s="33"/>
      <c r="L74" s="33"/>
      <c r="M74" s="33"/>
      <c r="N74" s="33"/>
      <c r="O74" s="33"/>
      <c r="P74" s="33"/>
      <c r="Q74" s="36">
        <f t="shared" si="4"/>
        <v>25095.968699999998</v>
      </c>
      <c r="R74" s="36"/>
      <c r="S74" s="33"/>
      <c r="T74" s="33"/>
      <c r="U74" s="33"/>
    </row>
    <row r="75" spans="1:33" ht="13.7" customHeight="1">
      <c r="A75" s="60" t="s">
        <v>218</v>
      </c>
      <c r="B75" s="61" t="s">
        <v>57</v>
      </c>
      <c r="C75" s="60">
        <v>40151.449000000001</v>
      </c>
      <c r="D75" s="60" t="s">
        <v>111</v>
      </c>
      <c r="E75" s="14">
        <f t="shared" si="0"/>
        <v>9092.0109817033408</v>
      </c>
      <c r="F75" s="33">
        <f t="shared" si="1"/>
        <v>9092</v>
      </c>
      <c r="G75" s="33">
        <f t="shared" si="5"/>
        <v>7.5187999973422848E-3</v>
      </c>
      <c r="H75" s="33"/>
      <c r="I75" s="33">
        <f>+G75</f>
        <v>7.5187999973422848E-3</v>
      </c>
      <c r="K75" s="33"/>
      <c r="L75" s="33"/>
      <c r="M75" s="33"/>
      <c r="O75" s="33"/>
      <c r="P75" s="33"/>
      <c r="Q75" s="36">
        <f t="shared" si="4"/>
        <v>25132.949000000001</v>
      </c>
      <c r="R75" s="36"/>
      <c r="S75" s="33"/>
      <c r="T75" s="33"/>
      <c r="U75" s="33"/>
    </row>
    <row r="76" spans="1:33" ht="13.7" customHeight="1">
      <c r="A76" s="60" t="s">
        <v>218</v>
      </c>
      <c r="B76" s="61" t="s">
        <v>57</v>
      </c>
      <c r="C76" s="60">
        <v>40483.512999999999</v>
      </c>
      <c r="D76" s="60" t="s">
        <v>111</v>
      </c>
      <c r="E76" s="14">
        <f t="shared" si="0"/>
        <v>9577.0123568261915</v>
      </c>
      <c r="F76" s="33">
        <f t="shared" si="1"/>
        <v>9577</v>
      </c>
      <c r="G76" s="33">
        <f t="shared" si="5"/>
        <v>8.4602999995695427E-3</v>
      </c>
      <c r="H76" s="33"/>
      <c r="I76" s="33">
        <f>+G76</f>
        <v>8.4602999995695427E-3</v>
      </c>
      <c r="K76" s="33"/>
      <c r="L76" s="33"/>
      <c r="M76" s="33"/>
      <c r="O76" s="33"/>
      <c r="P76" s="33"/>
      <c r="Q76" s="36">
        <f t="shared" si="4"/>
        <v>25465.012999999999</v>
      </c>
      <c r="R76" s="36"/>
      <c r="S76" s="33"/>
      <c r="T76" s="33"/>
      <c r="U76" s="33"/>
      <c r="AB76" t="s">
        <v>42</v>
      </c>
      <c r="AG76" t="s">
        <v>33</v>
      </c>
    </row>
    <row r="77" spans="1:33">
      <c r="A77" s="12" t="s">
        <v>63</v>
      </c>
      <c r="B77" s="42"/>
      <c r="C77" s="13">
        <v>40518.423000000003</v>
      </c>
      <c r="D77" s="13"/>
      <c r="E77" s="14">
        <f t="shared" si="0"/>
        <v>9628.0007145088675</v>
      </c>
      <c r="F77" s="33">
        <f t="shared" si="1"/>
        <v>9628</v>
      </c>
      <c r="G77" s="33">
        <f t="shared" si="5"/>
        <v>4.8919999971985817E-4</v>
      </c>
      <c r="H77" s="33"/>
      <c r="I77" s="33"/>
      <c r="J77" s="33">
        <f>+G77</f>
        <v>4.8919999971985817E-4</v>
      </c>
      <c r="K77" s="33"/>
      <c r="L77" s="33"/>
      <c r="M77" s="33"/>
      <c r="N77" s="33"/>
      <c r="O77" s="33"/>
      <c r="P77" s="33"/>
      <c r="Q77" s="36">
        <f t="shared" si="4"/>
        <v>25499.923000000003</v>
      </c>
      <c r="R77" s="36"/>
      <c r="S77" s="33"/>
      <c r="T77" s="33"/>
      <c r="U77" s="33"/>
    </row>
    <row r="78" spans="1:33">
      <c r="A78" s="13" t="s">
        <v>64</v>
      </c>
      <c r="B78" s="42"/>
      <c r="C78" s="13">
        <v>40518.423000000003</v>
      </c>
      <c r="D78" s="13"/>
      <c r="E78" s="14">
        <f t="shared" si="0"/>
        <v>9628.0007145088675</v>
      </c>
      <c r="F78" s="33">
        <f t="shared" si="1"/>
        <v>9628</v>
      </c>
      <c r="G78" s="33">
        <f t="shared" si="5"/>
        <v>4.8919999971985817E-4</v>
      </c>
      <c r="H78" s="33"/>
      <c r="I78" s="33"/>
      <c r="J78" s="33">
        <f>+G78</f>
        <v>4.8919999971985817E-4</v>
      </c>
      <c r="K78" s="33"/>
      <c r="L78" s="33"/>
      <c r="M78" s="33"/>
      <c r="N78" s="33"/>
      <c r="O78" s="33"/>
      <c r="P78" s="33"/>
      <c r="Q78" s="36">
        <f t="shared" si="4"/>
        <v>25499.923000000003</v>
      </c>
      <c r="R78" s="36"/>
      <c r="S78" s="33"/>
      <c r="T78" s="33"/>
      <c r="U78" s="33"/>
    </row>
    <row r="79" spans="1:33" ht="13.7" customHeight="1">
      <c r="A79" s="60" t="s">
        <v>285</v>
      </c>
      <c r="B79" s="61" t="s">
        <v>57</v>
      </c>
      <c r="C79" s="60">
        <v>41035.345399999998</v>
      </c>
      <c r="D79" s="60" t="s">
        <v>111</v>
      </c>
      <c r="E79" s="14">
        <f t="shared" si="0"/>
        <v>10382.999976192768</v>
      </c>
      <c r="F79" s="33">
        <f t="shared" si="1"/>
        <v>10383</v>
      </c>
      <c r="G79" s="33">
        <f t="shared" si="5"/>
        <v>-1.6300000424962491E-5</v>
      </c>
      <c r="H79" s="33"/>
      <c r="I79" s="33"/>
      <c r="J79" s="33">
        <f>+G79</f>
        <v>-1.6300000424962491E-5</v>
      </c>
      <c r="K79" s="33"/>
      <c r="L79" s="33"/>
      <c r="M79" s="33"/>
      <c r="O79" s="33"/>
      <c r="P79" s="33"/>
      <c r="Q79" s="36">
        <f t="shared" si="4"/>
        <v>26016.845399999998</v>
      </c>
      <c r="R79" s="36"/>
      <c r="S79" s="33"/>
      <c r="T79" s="33"/>
      <c r="U79" s="33"/>
      <c r="AB79" t="s">
        <v>34</v>
      </c>
      <c r="AC79" t="s">
        <v>41</v>
      </c>
      <c r="AG79" t="s">
        <v>33</v>
      </c>
    </row>
    <row r="80" spans="1:33">
      <c r="A80" s="13" t="s">
        <v>65</v>
      </c>
      <c r="B80" s="42"/>
      <c r="C80" s="13">
        <v>41200.349900000001</v>
      </c>
      <c r="D80" s="13"/>
      <c r="E80" s="14">
        <f t="shared" si="0"/>
        <v>10623.999932229737</v>
      </c>
      <c r="F80" s="33">
        <f t="shared" si="1"/>
        <v>10624</v>
      </c>
      <c r="G80" s="33">
        <f t="shared" si="5"/>
        <v>-4.640000406652689E-5</v>
      </c>
      <c r="H80" s="33"/>
      <c r="I80" s="33"/>
      <c r="J80" s="33">
        <f>+G80</f>
        <v>-4.640000406652689E-5</v>
      </c>
      <c r="K80" s="33"/>
      <c r="L80" s="33"/>
      <c r="M80" s="33"/>
      <c r="N80" s="33"/>
      <c r="O80" s="33"/>
      <c r="P80" s="33"/>
      <c r="Q80" s="36">
        <f t="shared" si="4"/>
        <v>26181.849900000001</v>
      </c>
      <c r="R80" s="36"/>
      <c r="S80" s="33"/>
      <c r="T80" s="33"/>
      <c r="U80" s="33"/>
    </row>
    <row r="81" spans="1:33" ht="13.7" customHeight="1">
      <c r="A81" s="60" t="s">
        <v>218</v>
      </c>
      <c r="B81" s="61" t="s">
        <v>57</v>
      </c>
      <c r="C81" s="60">
        <v>41595.417000000001</v>
      </c>
      <c r="D81" s="60" t="s">
        <v>111</v>
      </c>
      <c r="E81" s="14">
        <f t="shared" si="0"/>
        <v>11201.021490621486</v>
      </c>
      <c r="F81" s="33">
        <f t="shared" si="1"/>
        <v>11201</v>
      </c>
      <c r="G81" s="33">
        <f t="shared" si="5"/>
        <v>1.4713899996422697E-2</v>
      </c>
      <c r="H81" s="33"/>
      <c r="I81" s="33">
        <f>+G81</f>
        <v>1.4713899996422697E-2</v>
      </c>
      <c r="K81" s="33"/>
      <c r="L81" s="33"/>
      <c r="M81" s="33"/>
      <c r="O81" s="33"/>
      <c r="P81" s="33"/>
      <c r="Q81" s="36">
        <f t="shared" si="4"/>
        <v>26576.917000000001</v>
      </c>
      <c r="R81" s="36"/>
      <c r="S81" s="33"/>
      <c r="T81" s="33"/>
      <c r="U81" s="33"/>
    </row>
    <row r="82" spans="1:33" ht="13.7" customHeight="1">
      <c r="A82" s="60" t="s">
        <v>218</v>
      </c>
      <c r="B82" s="61" t="s">
        <v>57</v>
      </c>
      <c r="C82" s="60">
        <v>41599.502</v>
      </c>
      <c r="D82" s="60" t="s">
        <v>111</v>
      </c>
      <c r="E82" s="14">
        <f t="shared" si="0"/>
        <v>11206.987902570316</v>
      </c>
      <c r="F82" s="33">
        <f t="shared" si="1"/>
        <v>11207</v>
      </c>
      <c r="G82" s="33">
        <f t="shared" si="5"/>
        <v>-8.2827000005636364E-3</v>
      </c>
      <c r="H82" s="33"/>
      <c r="I82" s="33">
        <f>+G82</f>
        <v>-8.2827000005636364E-3</v>
      </c>
      <c r="K82" s="33"/>
      <c r="L82" s="33"/>
      <c r="M82" s="33"/>
      <c r="O82" s="33"/>
      <c r="P82" s="33"/>
      <c r="Q82" s="36">
        <f t="shared" si="4"/>
        <v>26581.002</v>
      </c>
      <c r="R82" s="36"/>
      <c r="S82" s="33"/>
      <c r="T82" s="33"/>
      <c r="U82" s="33"/>
      <c r="AB82" t="s">
        <v>34</v>
      </c>
      <c r="AG82" t="s">
        <v>33</v>
      </c>
    </row>
    <row r="83" spans="1:33" ht="13.7" customHeight="1">
      <c r="A83" s="60" t="s">
        <v>218</v>
      </c>
      <c r="B83" s="61" t="s">
        <v>57</v>
      </c>
      <c r="C83" s="60">
        <v>41602.262000000002</v>
      </c>
      <c r="D83" s="60" t="s">
        <v>111</v>
      </c>
      <c r="E83" s="14">
        <f t="shared" si="0"/>
        <v>11211.019064621427</v>
      </c>
      <c r="F83" s="33">
        <f t="shared" si="1"/>
        <v>11211</v>
      </c>
      <c r="G83" s="33">
        <f t="shared" si="5"/>
        <v>1.30529000016395E-2</v>
      </c>
      <c r="H83" s="33"/>
      <c r="I83" s="33">
        <f>+G83</f>
        <v>1.30529000016395E-2</v>
      </c>
      <c r="K83" s="33"/>
      <c r="L83" s="33"/>
      <c r="M83" s="33"/>
      <c r="O83" s="33"/>
      <c r="P83" s="33"/>
      <c r="Q83" s="36">
        <f t="shared" si="4"/>
        <v>26583.762000000002</v>
      </c>
      <c r="R83" s="36"/>
      <c r="S83" s="33"/>
      <c r="T83" s="33"/>
      <c r="U83" s="33"/>
      <c r="AB83" t="s">
        <v>34</v>
      </c>
      <c r="AG83" t="s">
        <v>33</v>
      </c>
    </row>
    <row r="84" spans="1:33">
      <c r="A84" s="13" t="s">
        <v>66</v>
      </c>
      <c r="B84" s="42"/>
      <c r="C84" s="13">
        <v>41936.366600000001</v>
      </c>
      <c r="D84" s="13"/>
      <c r="E84" s="14">
        <f t="shared" si="0"/>
        <v>11699.000870643367</v>
      </c>
      <c r="F84" s="33">
        <f t="shared" si="1"/>
        <v>11699</v>
      </c>
      <c r="G84" s="33">
        <f t="shared" si="5"/>
        <v>5.9609999880194664E-4</v>
      </c>
      <c r="H84" s="33"/>
      <c r="I84" s="33"/>
      <c r="J84" s="33">
        <f>+G84</f>
        <v>5.9609999880194664E-4</v>
      </c>
      <c r="K84" s="33"/>
      <c r="L84" s="33"/>
      <c r="M84" s="33"/>
      <c r="N84" s="33"/>
      <c r="O84" s="33"/>
      <c r="P84" s="33"/>
      <c r="Q84" s="36">
        <f t="shared" si="4"/>
        <v>26917.866600000001</v>
      </c>
      <c r="R84" s="36"/>
      <c r="S84" s="33"/>
      <c r="T84" s="33"/>
      <c r="U84" s="33"/>
    </row>
    <row r="85" spans="1:33">
      <c r="A85" s="13" t="s">
        <v>66</v>
      </c>
      <c r="B85" s="42"/>
      <c r="C85" s="13">
        <v>41960.330999999998</v>
      </c>
      <c r="D85" s="13"/>
      <c r="E85" s="14">
        <f t="shared" ref="E85:E148" si="7">+(C85-C$7)/C$8</f>
        <v>11734.002457548278</v>
      </c>
      <c r="F85" s="33">
        <f t="shared" ref="F85:F148" si="8">ROUND(2*E85,0)/2</f>
        <v>11734</v>
      </c>
      <c r="G85" s="33">
        <f t="shared" si="5"/>
        <v>1.6825999991851859E-3</v>
      </c>
      <c r="H85" s="33"/>
      <c r="I85" s="33"/>
      <c r="J85" s="33">
        <f>+G85</f>
        <v>1.6825999991851859E-3</v>
      </c>
      <c r="K85" s="33"/>
      <c r="L85" s="33"/>
      <c r="M85" s="33"/>
      <c r="N85" s="33"/>
      <c r="O85" s="33"/>
      <c r="P85" s="33"/>
      <c r="Q85" s="36">
        <f t="shared" ref="Q85:Q148" si="9">+C85-15018.5</f>
        <v>26941.830999999998</v>
      </c>
      <c r="R85" s="36"/>
      <c r="S85" s="33"/>
      <c r="T85" s="33"/>
      <c r="U85" s="33"/>
    </row>
    <row r="86" spans="1:33" ht="13.7" customHeight="1">
      <c r="A86" s="60" t="s">
        <v>218</v>
      </c>
      <c r="B86" s="61" t="s">
        <v>57</v>
      </c>
      <c r="C86" s="60">
        <v>42036.322999999997</v>
      </c>
      <c r="D86" s="60" t="s">
        <v>111</v>
      </c>
      <c r="E86" s="14">
        <f t="shared" si="7"/>
        <v>11844.993786022113</v>
      </c>
      <c r="F86" s="33">
        <f t="shared" si="8"/>
        <v>11845</v>
      </c>
      <c r="G86" s="33">
        <f t="shared" si="5"/>
        <v>-4.2545000032987446E-3</v>
      </c>
      <c r="H86" s="33"/>
      <c r="I86" s="33">
        <f>+G86</f>
        <v>-4.2545000032987446E-3</v>
      </c>
      <c r="K86" s="33"/>
      <c r="L86" s="33"/>
      <c r="M86" s="33"/>
      <c r="O86" s="33"/>
      <c r="P86" s="33"/>
      <c r="Q86" s="36">
        <f t="shared" si="9"/>
        <v>27017.822999999997</v>
      </c>
      <c r="R86" s="36"/>
      <c r="S86" s="33"/>
      <c r="T86" s="33"/>
      <c r="U86" s="33"/>
      <c r="AB86" t="s">
        <v>34</v>
      </c>
      <c r="AG86" t="s">
        <v>33</v>
      </c>
    </row>
    <row r="87" spans="1:33">
      <c r="A87" s="13" t="s">
        <v>67</v>
      </c>
      <c r="B87" s="42" t="s">
        <v>68</v>
      </c>
      <c r="C87" s="13">
        <v>42405.362800000003</v>
      </c>
      <c r="D87" s="13"/>
      <c r="E87" s="14">
        <f t="shared" si="7"/>
        <v>12384.000755988942</v>
      </c>
      <c r="F87" s="33">
        <f t="shared" si="8"/>
        <v>12384</v>
      </c>
      <c r="G87" s="33">
        <f t="shared" si="5"/>
        <v>5.1759999769274145E-4</v>
      </c>
      <c r="H87" s="33"/>
      <c r="I87" s="33"/>
      <c r="J87" s="33">
        <f t="shared" ref="J87:J98" si="10">+G87</f>
        <v>5.1759999769274145E-4</v>
      </c>
      <c r="K87" s="33"/>
      <c r="L87" s="33"/>
      <c r="M87" s="33"/>
      <c r="N87" s="33"/>
      <c r="O87" s="33"/>
      <c r="P87" s="33"/>
      <c r="Q87" s="36">
        <f t="shared" si="9"/>
        <v>27386.862800000003</v>
      </c>
      <c r="R87" s="36"/>
      <c r="S87" s="33"/>
      <c r="T87" s="33"/>
      <c r="U87" s="33"/>
    </row>
    <row r="88" spans="1:33">
      <c r="A88" s="13" t="s">
        <v>69</v>
      </c>
      <c r="B88" s="42"/>
      <c r="C88" s="13">
        <v>42636.777799999996</v>
      </c>
      <c r="D88" s="13">
        <v>2.9999999999999997E-4</v>
      </c>
      <c r="E88" s="14">
        <f t="shared" si="7"/>
        <v>12721.997627748757</v>
      </c>
      <c r="F88" s="33">
        <f t="shared" si="8"/>
        <v>12722</v>
      </c>
      <c r="G88" s="33">
        <f t="shared" si="5"/>
        <v>-1.6242000056081451E-3</v>
      </c>
      <c r="H88" s="33"/>
      <c r="I88" s="33"/>
      <c r="J88" s="33">
        <f t="shared" si="10"/>
        <v>-1.6242000056081451E-3</v>
      </c>
      <c r="K88" s="33"/>
      <c r="L88" s="33"/>
      <c r="M88" s="33"/>
      <c r="N88" s="33"/>
      <c r="O88" s="33"/>
      <c r="P88" s="33"/>
      <c r="Q88" s="36">
        <f t="shared" si="9"/>
        <v>27618.277799999996</v>
      </c>
      <c r="R88" s="36"/>
      <c r="S88" s="33"/>
      <c r="T88" s="33"/>
      <c r="U88" s="33"/>
    </row>
    <row r="89" spans="1:33">
      <c r="A89" s="60" t="s">
        <v>69</v>
      </c>
      <c r="B89" s="61" t="s">
        <v>57</v>
      </c>
      <c r="C89" s="60">
        <v>42636.781600000002</v>
      </c>
      <c r="D89" s="60" t="s">
        <v>111</v>
      </c>
      <c r="E89" s="14">
        <f t="shared" si="7"/>
        <v>12722.003177899416</v>
      </c>
      <c r="F89" s="33">
        <f t="shared" si="8"/>
        <v>12722</v>
      </c>
      <c r="G89" s="33">
        <f t="shared" si="5"/>
        <v>2.1758000002591871E-3</v>
      </c>
      <c r="H89" s="33"/>
      <c r="I89" s="33"/>
      <c r="J89" s="33">
        <f t="shared" si="10"/>
        <v>2.1758000002591871E-3</v>
      </c>
      <c r="K89" s="33"/>
      <c r="L89" s="33"/>
      <c r="M89" s="33"/>
      <c r="O89" s="33"/>
      <c r="P89" s="33"/>
      <c r="Q89" s="36">
        <f t="shared" si="9"/>
        <v>27618.281600000002</v>
      </c>
      <c r="R89" s="36"/>
      <c r="S89" s="33"/>
      <c r="T89" s="33"/>
      <c r="U89" s="33"/>
    </row>
    <row r="90" spans="1:33">
      <c r="A90" s="13" t="s">
        <v>69</v>
      </c>
      <c r="B90" s="42"/>
      <c r="C90" s="13">
        <v>42664.844700000001</v>
      </c>
      <c r="D90" s="13">
        <v>2.9999999999999997E-4</v>
      </c>
      <c r="E90" s="14">
        <f t="shared" si="7"/>
        <v>12762.991186506822</v>
      </c>
      <c r="F90" s="33">
        <f t="shared" si="8"/>
        <v>12763</v>
      </c>
      <c r="G90" s="33">
        <f t="shared" si="5"/>
        <v>-6.0343000004650094E-3</v>
      </c>
      <c r="H90" s="33"/>
      <c r="I90" s="33"/>
      <c r="J90" s="33">
        <f t="shared" si="10"/>
        <v>-6.0343000004650094E-3</v>
      </c>
      <c r="K90" s="33"/>
      <c r="L90" s="33"/>
      <c r="M90" s="33"/>
      <c r="N90" s="33"/>
      <c r="O90" s="33"/>
      <c r="P90" s="33"/>
      <c r="Q90" s="36">
        <f t="shared" si="9"/>
        <v>27646.344700000001</v>
      </c>
      <c r="R90" s="36"/>
      <c r="S90" s="33"/>
      <c r="T90" s="33"/>
      <c r="U90" s="33"/>
    </row>
    <row r="91" spans="1:33">
      <c r="A91" s="60" t="s">
        <v>69</v>
      </c>
      <c r="B91" s="61" t="s">
        <v>57</v>
      </c>
      <c r="C91" s="60">
        <v>42664.8505</v>
      </c>
      <c r="D91" s="60" t="s">
        <v>111</v>
      </c>
      <c r="E91" s="14">
        <f t="shared" si="7"/>
        <v>12762.999657789393</v>
      </c>
      <c r="F91" s="33">
        <f t="shared" si="8"/>
        <v>12763</v>
      </c>
      <c r="G91" s="33">
        <f t="shared" si="5"/>
        <v>-2.3430000146618113E-4</v>
      </c>
      <c r="H91" s="33"/>
      <c r="I91" s="33"/>
      <c r="J91" s="33">
        <f t="shared" si="10"/>
        <v>-2.3430000146618113E-4</v>
      </c>
      <c r="K91" s="33"/>
      <c r="L91" s="33"/>
      <c r="M91" s="33"/>
      <c r="O91" s="33"/>
      <c r="P91" s="33"/>
      <c r="Q91" s="36">
        <f t="shared" si="9"/>
        <v>27646.3505</v>
      </c>
      <c r="R91" s="36"/>
      <c r="S91" s="33"/>
      <c r="T91" s="33"/>
      <c r="U91" s="33"/>
    </row>
    <row r="92" spans="1:33" ht="13.7" customHeight="1">
      <c r="A92" s="60" t="s">
        <v>325</v>
      </c>
      <c r="B92" s="61" t="s">
        <v>57</v>
      </c>
      <c r="C92" s="60">
        <v>42776.452100000002</v>
      </c>
      <c r="D92" s="60" t="s">
        <v>111</v>
      </c>
      <c r="E92" s="14">
        <f t="shared" si="7"/>
        <v>12926.001155891901</v>
      </c>
      <c r="F92" s="33">
        <f t="shared" si="8"/>
        <v>12926</v>
      </c>
      <c r="G92" s="33">
        <f t="shared" si="5"/>
        <v>7.9140000161714852E-4</v>
      </c>
      <c r="H92" s="33"/>
      <c r="I92" s="33"/>
      <c r="J92" s="33">
        <f t="shared" si="10"/>
        <v>7.9140000161714852E-4</v>
      </c>
      <c r="K92" s="33"/>
      <c r="L92" s="33"/>
      <c r="M92" s="33"/>
      <c r="O92" s="33"/>
      <c r="P92" s="33"/>
      <c r="Q92" s="36">
        <f t="shared" si="9"/>
        <v>27757.952100000002</v>
      </c>
      <c r="R92" s="36"/>
      <c r="S92" s="33"/>
      <c r="T92" s="33"/>
      <c r="U92" s="33"/>
    </row>
    <row r="93" spans="1:33" ht="13.7" customHeight="1">
      <c r="A93" s="60" t="s">
        <v>325</v>
      </c>
      <c r="B93" s="61" t="s">
        <v>57</v>
      </c>
      <c r="C93" s="60">
        <v>42785.351999999999</v>
      </c>
      <c r="D93" s="60" t="s">
        <v>111</v>
      </c>
      <c r="E93" s="14">
        <f t="shared" si="7"/>
        <v>12939.000046884163</v>
      </c>
      <c r="F93" s="33">
        <f t="shared" si="8"/>
        <v>12939</v>
      </c>
      <c r="G93" s="33">
        <f t="shared" si="5"/>
        <v>3.2099997042678297E-5</v>
      </c>
      <c r="H93" s="33"/>
      <c r="I93" s="33"/>
      <c r="J93" s="33">
        <f t="shared" si="10"/>
        <v>3.2099997042678297E-5</v>
      </c>
      <c r="K93" s="33"/>
      <c r="L93" s="33"/>
      <c r="M93" s="33"/>
      <c r="O93" s="33"/>
      <c r="P93" s="33"/>
      <c r="Q93" s="36">
        <f t="shared" si="9"/>
        <v>27766.851999999999</v>
      </c>
      <c r="R93" s="36"/>
      <c r="S93" s="33"/>
      <c r="T93" s="33"/>
      <c r="U93" s="33"/>
    </row>
    <row r="94" spans="1:33" ht="13.7" customHeight="1">
      <c r="A94" s="60" t="s">
        <v>325</v>
      </c>
      <c r="B94" s="61" t="s">
        <v>57</v>
      </c>
      <c r="C94" s="60">
        <v>42787.406199999998</v>
      </c>
      <c r="D94" s="60" t="s">
        <v>111</v>
      </c>
      <c r="E94" s="14">
        <f t="shared" si="7"/>
        <v>12942.000341480314</v>
      </c>
      <c r="F94" s="33">
        <f t="shared" si="8"/>
        <v>12942</v>
      </c>
      <c r="G94" s="33">
        <f t="shared" si="5"/>
        <v>2.3379999765893444E-4</v>
      </c>
      <c r="H94" s="33"/>
      <c r="I94" s="33"/>
      <c r="J94" s="33">
        <f t="shared" si="10"/>
        <v>2.3379999765893444E-4</v>
      </c>
      <c r="K94" s="33"/>
      <c r="L94" s="33"/>
      <c r="M94" s="33"/>
      <c r="O94" s="33"/>
      <c r="P94" s="33"/>
      <c r="Q94" s="36">
        <f t="shared" si="9"/>
        <v>27768.906199999998</v>
      </c>
      <c r="R94" s="36"/>
      <c r="S94" s="33"/>
      <c r="T94" s="33"/>
      <c r="U94" s="33"/>
    </row>
    <row r="95" spans="1:33" ht="13.7" customHeight="1">
      <c r="A95" s="60" t="s">
        <v>325</v>
      </c>
      <c r="B95" s="61" t="s">
        <v>57</v>
      </c>
      <c r="C95" s="60">
        <v>42837.386299999998</v>
      </c>
      <c r="D95" s="60" t="s">
        <v>111</v>
      </c>
      <c r="E95" s="14">
        <f t="shared" si="7"/>
        <v>13014.999574245016</v>
      </c>
      <c r="F95" s="33">
        <f t="shared" si="8"/>
        <v>13015</v>
      </c>
      <c r="G95" s="33">
        <f t="shared" si="5"/>
        <v>-2.9150000773370266E-4</v>
      </c>
      <c r="H95" s="33"/>
      <c r="I95" s="33"/>
      <c r="J95" s="33">
        <f t="shared" si="10"/>
        <v>-2.9150000773370266E-4</v>
      </c>
      <c r="K95" s="33"/>
      <c r="L95" s="33"/>
      <c r="M95" s="33"/>
      <c r="O95" s="33"/>
      <c r="P95" s="33"/>
      <c r="Q95" s="36">
        <f t="shared" si="9"/>
        <v>27818.886299999998</v>
      </c>
      <c r="R95" s="36"/>
      <c r="S95" s="33"/>
      <c r="T95" s="33"/>
      <c r="U95" s="33"/>
    </row>
    <row r="96" spans="1:33">
      <c r="A96" s="60" t="s">
        <v>649</v>
      </c>
      <c r="B96" s="61" t="s">
        <v>57</v>
      </c>
      <c r="C96" s="60">
        <v>43408.397199999999</v>
      </c>
      <c r="D96" s="60" t="s">
        <v>107</v>
      </c>
      <c r="E96" s="14">
        <f t="shared" si="7"/>
        <v>13848.998657885933</v>
      </c>
      <c r="F96" s="33">
        <f t="shared" si="8"/>
        <v>13849</v>
      </c>
      <c r="G96" s="33">
        <f t="shared" si="5"/>
        <v>-9.1890000476269051E-4</v>
      </c>
      <c r="H96" s="33"/>
      <c r="I96" s="33"/>
      <c r="J96" s="33">
        <f t="shared" si="10"/>
        <v>-9.1890000476269051E-4</v>
      </c>
      <c r="K96" s="33"/>
      <c r="L96" s="33"/>
      <c r="M96" s="33"/>
      <c r="O96" s="33"/>
      <c r="P96" s="33"/>
      <c r="Q96" s="36">
        <f t="shared" si="9"/>
        <v>28389.897199999999</v>
      </c>
      <c r="R96" s="36"/>
      <c r="S96" s="33"/>
      <c r="T96" s="33"/>
      <c r="U96" s="33"/>
    </row>
    <row r="97" spans="1:33">
      <c r="A97" s="60" t="s">
        <v>649</v>
      </c>
      <c r="B97" s="61" t="s">
        <v>57</v>
      </c>
      <c r="C97" s="60">
        <v>43425.514799999997</v>
      </c>
      <c r="D97" s="60" t="s">
        <v>107</v>
      </c>
      <c r="E97" s="14">
        <f t="shared" si="7"/>
        <v>13874.000041772179</v>
      </c>
      <c r="F97" s="33">
        <f t="shared" si="8"/>
        <v>13874</v>
      </c>
      <c r="G97" s="33">
        <f t="shared" si="5"/>
        <v>2.8599992219824344E-5</v>
      </c>
      <c r="H97" s="33"/>
      <c r="I97" s="33"/>
      <c r="J97" s="33">
        <f t="shared" si="10"/>
        <v>2.8599992219824344E-5</v>
      </c>
      <c r="K97" s="33"/>
      <c r="L97" s="33"/>
      <c r="M97" s="33"/>
      <c r="O97" s="33"/>
      <c r="P97" s="33"/>
      <c r="Q97" s="36">
        <f t="shared" si="9"/>
        <v>28407.014799999997</v>
      </c>
      <c r="R97" s="36"/>
      <c r="S97" s="33"/>
      <c r="T97" s="33"/>
      <c r="U97" s="33"/>
    </row>
    <row r="98" spans="1:33">
      <c r="A98" s="13" t="s">
        <v>70</v>
      </c>
      <c r="B98" s="42" t="s">
        <v>68</v>
      </c>
      <c r="C98" s="13">
        <v>43425.519800000002</v>
      </c>
      <c r="D98" s="13"/>
      <c r="E98" s="14">
        <f t="shared" si="7"/>
        <v>13874.007344601989</v>
      </c>
      <c r="F98" s="33">
        <f t="shared" si="8"/>
        <v>13874</v>
      </c>
      <c r="G98" s="33">
        <f t="shared" si="5"/>
        <v>5.0285999968764372E-3</v>
      </c>
      <c r="H98" s="33"/>
      <c r="I98" s="33"/>
      <c r="J98" s="33">
        <f t="shared" si="10"/>
        <v>5.0285999968764372E-3</v>
      </c>
      <c r="K98" s="33"/>
      <c r="L98" s="33"/>
      <c r="M98" s="33"/>
      <c r="N98" s="33"/>
      <c r="O98" s="33"/>
      <c r="P98" s="33"/>
      <c r="Q98" s="36">
        <f t="shared" si="9"/>
        <v>28407.019800000002</v>
      </c>
      <c r="R98" s="36"/>
      <c r="S98" s="33"/>
      <c r="T98" s="33"/>
      <c r="U98" s="33"/>
    </row>
    <row r="99" spans="1:33">
      <c r="A99" s="13" t="s">
        <v>70</v>
      </c>
      <c r="B99" s="42" t="s">
        <v>68</v>
      </c>
      <c r="C99" s="13">
        <v>43425.575499999999</v>
      </c>
      <c r="D99" s="13"/>
      <c r="E99" s="14">
        <f t="shared" si="7"/>
        <v>13874.088698125986</v>
      </c>
      <c r="F99" s="33">
        <f t="shared" si="8"/>
        <v>13874</v>
      </c>
      <c r="G99" s="33"/>
      <c r="H99" s="33"/>
      <c r="I99" s="33"/>
      <c r="K99" s="33"/>
      <c r="L99" s="33"/>
      <c r="M99" s="33"/>
      <c r="N99" s="33"/>
      <c r="O99" s="33"/>
      <c r="P99" s="33"/>
      <c r="Q99" s="36">
        <f t="shared" si="9"/>
        <v>28407.075499999999</v>
      </c>
      <c r="R99" s="36"/>
      <c r="S99" s="33"/>
      <c r="T99" s="33"/>
      <c r="U99" s="16">
        <v>6.0728599994035903E-2</v>
      </c>
    </row>
    <row r="100" spans="1:33">
      <c r="A100" s="60" t="s">
        <v>345</v>
      </c>
      <c r="B100" s="61" t="s">
        <v>57</v>
      </c>
      <c r="C100" s="60">
        <v>43434.402000000002</v>
      </c>
      <c r="D100" s="60" t="s">
        <v>111</v>
      </c>
      <c r="E100" s="14">
        <f t="shared" si="7"/>
        <v>13886.980383576753</v>
      </c>
      <c r="F100" s="33">
        <f t="shared" si="8"/>
        <v>13887</v>
      </c>
      <c r="G100" s="33">
        <f t="shared" ref="G100:G109" si="11">+C100-(C$7+F100*C$8)</f>
        <v>-1.343069999711588E-2</v>
      </c>
      <c r="H100" s="33"/>
      <c r="I100" s="33">
        <f>+G100</f>
        <v>-1.343069999711588E-2</v>
      </c>
      <c r="K100" s="33"/>
      <c r="L100" s="33"/>
      <c r="M100" s="33"/>
      <c r="O100" s="33"/>
      <c r="P100" s="33"/>
      <c r="Q100" s="36">
        <f t="shared" si="9"/>
        <v>28415.902000000002</v>
      </c>
      <c r="R100" s="36"/>
      <c r="S100" s="33"/>
      <c r="T100" s="33"/>
      <c r="U100" s="33"/>
      <c r="AB100" t="s">
        <v>31</v>
      </c>
      <c r="AC100">
        <v>26</v>
      </c>
      <c r="AE100" t="s">
        <v>53</v>
      </c>
      <c r="AG100" t="s">
        <v>39</v>
      </c>
    </row>
    <row r="101" spans="1:33">
      <c r="A101" s="13" t="s">
        <v>70</v>
      </c>
      <c r="B101" s="42" t="s">
        <v>68</v>
      </c>
      <c r="C101" s="13">
        <v>43501.512600000002</v>
      </c>
      <c r="D101" s="13"/>
      <c r="E101" s="14">
        <f t="shared" si="7"/>
        <v>13984.999841528592</v>
      </c>
      <c r="F101" s="33">
        <f t="shared" si="8"/>
        <v>13985</v>
      </c>
      <c r="G101" s="33">
        <f t="shared" si="11"/>
        <v>-1.0849999671336263E-4</v>
      </c>
      <c r="H101" s="33"/>
      <c r="I101" s="33"/>
      <c r="J101" s="33">
        <f t="shared" ref="J101:J106" si="12">+G101</f>
        <v>-1.0849999671336263E-4</v>
      </c>
      <c r="K101" s="33"/>
      <c r="L101" s="33"/>
      <c r="M101" s="33"/>
      <c r="N101" s="33"/>
      <c r="O101" s="33"/>
      <c r="P101" s="33"/>
      <c r="Q101" s="36">
        <f t="shared" si="9"/>
        <v>28483.012600000002</v>
      </c>
      <c r="R101" s="36"/>
      <c r="S101" s="33"/>
      <c r="T101" s="33"/>
      <c r="U101" s="33"/>
    </row>
    <row r="102" spans="1:33">
      <c r="A102" s="13" t="s">
        <v>70</v>
      </c>
      <c r="B102" s="42" t="s">
        <v>68</v>
      </c>
      <c r="C102" s="13">
        <v>43502.196000000004</v>
      </c>
      <c r="D102" s="13"/>
      <c r="E102" s="14">
        <f t="shared" si="7"/>
        <v>13985.997992306033</v>
      </c>
      <c r="F102" s="33">
        <f t="shared" si="8"/>
        <v>13986</v>
      </c>
      <c r="G102" s="33">
        <f t="shared" si="11"/>
        <v>-1.3745999967795797E-3</v>
      </c>
      <c r="H102" s="33"/>
      <c r="I102" s="33"/>
      <c r="J102" s="33">
        <f t="shared" si="12"/>
        <v>-1.3745999967795797E-3</v>
      </c>
      <c r="K102" s="33"/>
      <c r="L102" s="33"/>
      <c r="M102" s="33"/>
      <c r="N102" s="33"/>
      <c r="O102" s="33"/>
      <c r="P102" s="33"/>
      <c r="Q102" s="36">
        <f t="shared" si="9"/>
        <v>28483.696000000004</v>
      </c>
      <c r="R102" s="36"/>
      <c r="S102" s="33"/>
      <c r="T102" s="33"/>
      <c r="U102" s="33"/>
    </row>
    <row r="103" spans="1:33">
      <c r="A103" s="13" t="s">
        <v>70</v>
      </c>
      <c r="B103" s="42" t="s">
        <v>68</v>
      </c>
      <c r="C103" s="13">
        <v>43502.1967</v>
      </c>
      <c r="D103" s="13"/>
      <c r="E103" s="14">
        <f t="shared" si="7"/>
        <v>13985.9990147022</v>
      </c>
      <c r="F103" s="33">
        <f t="shared" si="8"/>
        <v>13986</v>
      </c>
      <c r="G103" s="33">
        <f t="shared" si="11"/>
        <v>-6.7459999991115183E-4</v>
      </c>
      <c r="H103" s="33"/>
      <c r="I103" s="33"/>
      <c r="J103" s="33">
        <f t="shared" si="12"/>
        <v>-6.7459999991115183E-4</v>
      </c>
      <c r="K103" s="33"/>
      <c r="L103" s="33"/>
      <c r="M103" s="33"/>
      <c r="N103" s="33"/>
      <c r="O103" s="33"/>
      <c r="P103" s="33"/>
      <c r="Q103" s="36">
        <f t="shared" si="9"/>
        <v>28483.6967</v>
      </c>
      <c r="R103" s="36"/>
      <c r="S103" s="33"/>
      <c r="T103" s="33"/>
      <c r="U103" s="33"/>
    </row>
    <row r="104" spans="1:33">
      <c r="A104" s="60" t="s">
        <v>649</v>
      </c>
      <c r="B104" s="61" t="s">
        <v>57</v>
      </c>
      <c r="C104" s="60">
        <v>43512.467700000001</v>
      </c>
      <c r="D104" s="60" t="s">
        <v>111</v>
      </c>
      <c r="E104" s="14">
        <f t="shared" si="7"/>
        <v>14001.000487682972</v>
      </c>
      <c r="F104" s="33">
        <f t="shared" si="8"/>
        <v>14001</v>
      </c>
      <c r="G104" s="33">
        <f t="shared" si="11"/>
        <v>3.338999958941713E-4</v>
      </c>
      <c r="H104" s="33"/>
      <c r="I104" s="33"/>
      <c r="J104" s="33">
        <f t="shared" si="12"/>
        <v>3.338999958941713E-4</v>
      </c>
      <c r="K104" s="33"/>
      <c r="L104" s="33"/>
      <c r="M104" s="33"/>
      <c r="O104" s="33"/>
      <c r="P104" s="33"/>
      <c r="Q104" s="36">
        <f t="shared" si="9"/>
        <v>28493.967700000001</v>
      </c>
      <c r="R104" s="36"/>
      <c r="S104" s="33"/>
      <c r="T104" s="33"/>
      <c r="U104" s="33"/>
    </row>
    <row r="105" spans="1:33">
      <c r="A105" s="13" t="s">
        <v>71</v>
      </c>
      <c r="B105" s="42"/>
      <c r="C105" s="13">
        <v>43728.818400000004</v>
      </c>
      <c r="D105" s="13">
        <v>2.9999999999999997E-4</v>
      </c>
      <c r="E105" s="14">
        <f t="shared" si="7"/>
        <v>14316.994955643344</v>
      </c>
      <c r="F105" s="33">
        <f t="shared" si="8"/>
        <v>14317</v>
      </c>
      <c r="G105" s="33">
        <f t="shared" si="11"/>
        <v>-3.4537000028649345E-3</v>
      </c>
      <c r="H105" s="33"/>
      <c r="I105" s="33"/>
      <c r="J105" s="33">
        <f t="shared" si="12"/>
        <v>-3.4537000028649345E-3</v>
      </c>
      <c r="K105" s="33"/>
      <c r="L105" s="33"/>
      <c r="M105" s="33"/>
      <c r="N105" s="33"/>
      <c r="O105" s="33"/>
      <c r="P105" s="33"/>
      <c r="Q105" s="36">
        <f t="shared" si="9"/>
        <v>28710.318400000004</v>
      </c>
      <c r="R105" s="36"/>
      <c r="S105" s="33"/>
      <c r="T105" s="33"/>
      <c r="U105" s="33"/>
    </row>
    <row r="106" spans="1:33">
      <c r="A106" s="60" t="s">
        <v>71</v>
      </c>
      <c r="B106" s="61" t="s">
        <v>57</v>
      </c>
      <c r="C106" s="60">
        <v>43728.820299999999</v>
      </c>
      <c r="D106" s="60" t="s">
        <v>111</v>
      </c>
      <c r="E106" s="14">
        <f t="shared" si="7"/>
        <v>14316.997730718662</v>
      </c>
      <c r="F106" s="33">
        <f t="shared" si="8"/>
        <v>14317</v>
      </c>
      <c r="G106" s="33">
        <f t="shared" si="11"/>
        <v>-1.553700007207226E-3</v>
      </c>
      <c r="H106" s="33"/>
      <c r="I106" s="33"/>
      <c r="J106" s="33">
        <f t="shared" si="12"/>
        <v>-1.553700007207226E-3</v>
      </c>
      <c r="K106" s="33"/>
      <c r="L106" s="33"/>
      <c r="M106" s="33"/>
      <c r="O106" s="33"/>
      <c r="P106" s="33"/>
      <c r="Q106" s="36">
        <f t="shared" si="9"/>
        <v>28710.320299999999</v>
      </c>
      <c r="R106" s="36"/>
      <c r="S106" s="33"/>
      <c r="T106" s="33"/>
      <c r="U106" s="33"/>
    </row>
    <row r="107" spans="1:33">
      <c r="A107" s="60" t="s">
        <v>362</v>
      </c>
      <c r="B107" s="61" t="s">
        <v>57</v>
      </c>
      <c r="C107" s="60">
        <v>43777.428</v>
      </c>
      <c r="D107" s="60" t="s">
        <v>111</v>
      </c>
      <c r="E107" s="14">
        <f t="shared" si="7"/>
        <v>14387.992482759109</v>
      </c>
      <c r="F107" s="33">
        <f t="shared" si="8"/>
        <v>14388</v>
      </c>
      <c r="G107" s="33">
        <f t="shared" si="11"/>
        <v>-5.146800001966767E-3</v>
      </c>
      <c r="H107" s="33"/>
      <c r="I107" s="33">
        <f>+G107</f>
        <v>-5.146800001966767E-3</v>
      </c>
      <c r="K107" s="33"/>
      <c r="L107" s="33"/>
      <c r="M107" s="33"/>
      <c r="O107" s="33"/>
      <c r="P107" s="33"/>
      <c r="Q107" s="36">
        <f t="shared" si="9"/>
        <v>28758.928</v>
      </c>
      <c r="R107" s="36"/>
      <c r="S107" s="33"/>
      <c r="T107" s="33"/>
      <c r="U107" s="33"/>
    </row>
    <row r="108" spans="1:33">
      <c r="A108" s="13" t="s">
        <v>71</v>
      </c>
      <c r="B108" s="42"/>
      <c r="C108" s="13">
        <v>43795.914400000001</v>
      </c>
      <c r="D108" s="13">
        <v>2.9999999999999997E-4</v>
      </c>
      <c r="E108" s="14">
        <f t="shared" si="7"/>
        <v>14414.993089332156</v>
      </c>
      <c r="F108" s="33">
        <f t="shared" si="8"/>
        <v>14415</v>
      </c>
      <c r="G108" s="33">
        <f t="shared" si="11"/>
        <v>-4.7315000047092326E-3</v>
      </c>
      <c r="H108" s="33"/>
      <c r="I108" s="33"/>
      <c r="J108" s="33">
        <f>+G108</f>
        <v>-4.7315000047092326E-3</v>
      </c>
      <c r="K108" s="33"/>
      <c r="L108" s="33"/>
      <c r="M108" s="33"/>
      <c r="N108" s="33"/>
      <c r="O108" s="33"/>
      <c r="P108" s="33"/>
      <c r="Q108" s="36">
        <f t="shared" si="9"/>
        <v>28777.414400000001</v>
      </c>
      <c r="R108" s="36"/>
      <c r="S108" s="33"/>
      <c r="T108" s="33"/>
      <c r="U108" s="33"/>
    </row>
    <row r="109" spans="1:33">
      <c r="A109" s="60" t="s">
        <v>71</v>
      </c>
      <c r="B109" s="61" t="s">
        <v>57</v>
      </c>
      <c r="C109" s="60">
        <v>43795.919900000001</v>
      </c>
      <c r="D109" s="60" t="s">
        <v>111</v>
      </c>
      <c r="E109" s="14">
        <f t="shared" si="7"/>
        <v>14415.001122444937</v>
      </c>
      <c r="F109" s="33">
        <f t="shared" si="8"/>
        <v>14415</v>
      </c>
      <c r="G109" s="33">
        <f t="shared" si="11"/>
        <v>7.6849999459227547E-4</v>
      </c>
      <c r="H109" s="33"/>
      <c r="I109" s="33"/>
      <c r="J109" s="33">
        <f>+G109</f>
        <v>7.6849999459227547E-4</v>
      </c>
      <c r="K109" s="33"/>
      <c r="L109" s="33"/>
      <c r="M109" s="33"/>
      <c r="O109" s="33"/>
      <c r="P109" s="33"/>
      <c r="Q109" s="36">
        <f t="shared" si="9"/>
        <v>28777.419900000001</v>
      </c>
      <c r="R109" s="36"/>
      <c r="S109" s="33"/>
      <c r="T109" s="33"/>
      <c r="U109" s="33"/>
    </row>
    <row r="110" spans="1:33">
      <c r="A110" s="13" t="s">
        <v>70</v>
      </c>
      <c r="B110" s="42" t="s">
        <v>68</v>
      </c>
      <c r="C110" s="13">
        <v>43908.397199999999</v>
      </c>
      <c r="D110" s="13"/>
      <c r="E110" s="14">
        <f t="shared" si="7"/>
        <v>14579.281638159093</v>
      </c>
      <c r="F110" s="33">
        <f t="shared" si="8"/>
        <v>14579.5</v>
      </c>
      <c r="G110" s="33"/>
      <c r="H110" s="33"/>
      <c r="I110" s="33"/>
      <c r="K110" s="33"/>
      <c r="L110" s="33"/>
      <c r="M110" s="33"/>
      <c r="N110" s="33"/>
      <c r="O110" s="33"/>
      <c r="P110" s="33"/>
      <c r="Q110" s="36">
        <f t="shared" si="9"/>
        <v>28889.897199999999</v>
      </c>
      <c r="R110" s="36"/>
      <c r="S110" s="33"/>
      <c r="T110" s="33"/>
      <c r="U110" s="16">
        <v>-0.14950495000084629</v>
      </c>
    </row>
    <row r="111" spans="1:33">
      <c r="A111" s="13" t="s">
        <v>72</v>
      </c>
      <c r="B111" s="42"/>
      <c r="C111" s="13">
        <v>44095.7981</v>
      </c>
      <c r="D111" s="13"/>
      <c r="E111" s="14">
        <f t="shared" si="7"/>
        <v>14852.993013674837</v>
      </c>
      <c r="F111" s="33">
        <f t="shared" si="8"/>
        <v>14853</v>
      </c>
      <c r="G111" s="33">
        <f t="shared" ref="G111:G129" si="13">+C111-(C$7+F111*C$8)</f>
        <v>-4.7832999989623204E-3</v>
      </c>
      <c r="H111" s="33"/>
      <c r="I111" s="33"/>
      <c r="J111" s="33">
        <f>+G111</f>
        <v>-4.7832999989623204E-3</v>
      </c>
      <c r="K111" s="33"/>
      <c r="L111" s="33"/>
      <c r="M111" s="33"/>
      <c r="N111" s="33"/>
      <c r="O111" s="33"/>
      <c r="P111" s="33"/>
      <c r="Q111" s="36">
        <f t="shared" si="9"/>
        <v>29077.2981</v>
      </c>
      <c r="R111" s="36"/>
      <c r="S111" s="33"/>
      <c r="T111" s="33"/>
      <c r="U111" s="33"/>
    </row>
    <row r="112" spans="1:33">
      <c r="A112" s="60" t="s">
        <v>72</v>
      </c>
      <c r="B112" s="61" t="s">
        <v>57</v>
      </c>
      <c r="C112" s="60">
        <v>44095.801700000004</v>
      </c>
      <c r="D112" s="60" t="s">
        <v>111</v>
      </c>
      <c r="E112" s="14">
        <f t="shared" si="7"/>
        <v>14852.9982717123</v>
      </c>
      <c r="F112" s="33">
        <f t="shared" si="8"/>
        <v>14853</v>
      </c>
      <c r="G112" s="33">
        <f t="shared" si="13"/>
        <v>-1.1832999953185208E-3</v>
      </c>
      <c r="H112" s="33"/>
      <c r="I112" s="33"/>
      <c r="J112" s="33">
        <f>+G112</f>
        <v>-1.1832999953185208E-3</v>
      </c>
      <c r="K112" s="33"/>
      <c r="L112" s="33"/>
      <c r="M112" s="33"/>
      <c r="O112" s="33"/>
      <c r="P112" s="33"/>
      <c r="Q112" s="36">
        <f t="shared" si="9"/>
        <v>29077.301700000004</v>
      </c>
      <c r="R112" s="36"/>
      <c r="S112" s="33"/>
      <c r="T112" s="33"/>
      <c r="U112" s="33"/>
    </row>
    <row r="113" spans="1:33">
      <c r="A113" s="14" t="s">
        <v>32</v>
      </c>
      <c r="B113" s="44"/>
      <c r="C113" s="41">
        <v>44140.313000000002</v>
      </c>
      <c r="D113" s="41"/>
      <c r="E113" s="14">
        <f t="shared" si="7"/>
        <v>14918.009961351963</v>
      </c>
      <c r="F113" s="33">
        <f t="shared" si="8"/>
        <v>14918</v>
      </c>
      <c r="G113" s="33">
        <f t="shared" si="13"/>
        <v>6.8201999965822324E-3</v>
      </c>
      <c r="H113" s="33"/>
      <c r="I113" s="33">
        <f>+G113</f>
        <v>6.8201999965822324E-3</v>
      </c>
      <c r="J113" s="33"/>
      <c r="K113" s="33"/>
      <c r="L113" s="33"/>
      <c r="M113" s="33"/>
      <c r="O113" s="33"/>
      <c r="P113" s="33"/>
      <c r="Q113" s="36">
        <f t="shared" si="9"/>
        <v>29121.813000000002</v>
      </c>
      <c r="R113" s="36"/>
      <c r="S113" s="33"/>
      <c r="T113" s="33"/>
      <c r="U113" s="33"/>
    </row>
    <row r="114" spans="1:33">
      <c r="A114" s="13" t="s">
        <v>35</v>
      </c>
      <c r="B114" s="42" t="s">
        <v>57</v>
      </c>
      <c r="C114" s="13">
        <v>44142.351000000002</v>
      </c>
      <c r="D114" s="13"/>
      <c r="E114" s="14">
        <f t="shared" si="7"/>
        <v>14920.986594779557</v>
      </c>
      <c r="F114" s="33">
        <f t="shared" si="8"/>
        <v>14921</v>
      </c>
      <c r="G114" s="33">
        <f t="shared" si="13"/>
        <v>-9.1781000010087155E-3</v>
      </c>
      <c r="H114" s="33"/>
      <c r="I114" s="33"/>
      <c r="J114" s="33">
        <f>+G114</f>
        <v>-9.1781000010087155E-3</v>
      </c>
      <c r="K114" s="33"/>
      <c r="L114" s="33"/>
      <c r="M114" s="33"/>
      <c r="N114" s="33"/>
      <c r="O114" s="33"/>
      <c r="P114" s="33"/>
      <c r="Q114" s="36">
        <f t="shared" si="9"/>
        <v>29123.851000000002</v>
      </c>
      <c r="R114" s="36"/>
      <c r="S114" s="33"/>
      <c r="T114" s="33"/>
      <c r="U114" s="33"/>
    </row>
    <row r="115" spans="1:33">
      <c r="A115" s="14" t="s">
        <v>32</v>
      </c>
      <c r="B115" s="44"/>
      <c r="C115" s="41">
        <v>44144.41</v>
      </c>
      <c r="D115" s="41"/>
      <c r="E115" s="14">
        <f t="shared" si="7"/>
        <v>14923.993900092324</v>
      </c>
      <c r="F115" s="33">
        <f t="shared" si="8"/>
        <v>14924</v>
      </c>
      <c r="G115" s="33">
        <f t="shared" si="13"/>
        <v>-4.1763999979593791E-3</v>
      </c>
      <c r="H115" s="33"/>
      <c r="I115" s="33">
        <f>+G115</f>
        <v>-4.1763999979593791E-3</v>
      </c>
      <c r="J115" s="33"/>
      <c r="K115" s="33"/>
      <c r="L115" s="33"/>
      <c r="M115" s="33"/>
      <c r="O115" s="33"/>
      <c r="P115" s="33"/>
      <c r="Q115" s="36">
        <f t="shared" si="9"/>
        <v>29125.910000000003</v>
      </c>
      <c r="R115" s="36"/>
      <c r="S115" s="33"/>
      <c r="T115" s="33"/>
      <c r="U115" s="33"/>
      <c r="AB115" t="s">
        <v>31</v>
      </c>
      <c r="AC115">
        <v>23</v>
      </c>
      <c r="AE115" t="s">
        <v>53</v>
      </c>
      <c r="AG115" t="s">
        <v>39</v>
      </c>
    </row>
    <row r="116" spans="1:33">
      <c r="A116" s="14" t="s">
        <v>32</v>
      </c>
      <c r="B116" s="44"/>
      <c r="C116" s="41">
        <v>44146.461000000003</v>
      </c>
      <c r="D116" s="41"/>
      <c r="E116" s="14">
        <f t="shared" si="7"/>
        <v>14926.989520877403</v>
      </c>
      <c r="F116" s="33">
        <f t="shared" si="8"/>
        <v>14927</v>
      </c>
      <c r="G116" s="33">
        <f t="shared" si="13"/>
        <v>-7.1746999965398572E-3</v>
      </c>
      <c r="H116" s="33"/>
      <c r="I116" s="33">
        <f>+G116</f>
        <v>-7.1746999965398572E-3</v>
      </c>
      <c r="J116" s="33"/>
      <c r="K116" s="33"/>
      <c r="L116" s="33"/>
      <c r="M116" s="33"/>
      <c r="O116" s="33"/>
      <c r="P116" s="33"/>
      <c r="Q116" s="36">
        <f t="shared" si="9"/>
        <v>29127.961000000003</v>
      </c>
      <c r="R116" s="36"/>
      <c r="S116" s="33"/>
      <c r="T116" s="33"/>
      <c r="U116" s="33"/>
      <c r="AB116" t="s">
        <v>31</v>
      </c>
      <c r="AC116">
        <v>22</v>
      </c>
      <c r="AE116" t="s">
        <v>53</v>
      </c>
      <c r="AG116" t="s">
        <v>39</v>
      </c>
    </row>
    <row r="117" spans="1:33">
      <c r="A117" s="14" t="s">
        <v>35</v>
      </c>
      <c r="B117" s="44" t="s">
        <v>55</v>
      </c>
      <c r="C117" s="41">
        <v>44193.3577</v>
      </c>
      <c r="D117" s="41"/>
      <c r="E117" s="14">
        <f t="shared" si="7"/>
        <v>14995.485244559351</v>
      </c>
      <c r="F117" s="33">
        <f t="shared" si="8"/>
        <v>14995.5</v>
      </c>
      <c r="G117" s="33">
        <f t="shared" si="13"/>
        <v>-1.0102550004376099E-2</v>
      </c>
      <c r="H117" s="33"/>
      <c r="I117" s="33"/>
      <c r="J117" s="33">
        <f t="shared" ref="J117:J128" si="14">+G117</f>
        <v>-1.0102550004376099E-2</v>
      </c>
      <c r="K117" s="33"/>
      <c r="L117" s="33"/>
      <c r="M117" s="33"/>
      <c r="N117" s="33"/>
      <c r="O117" s="33"/>
      <c r="P117" s="33"/>
      <c r="Q117" s="36">
        <f t="shared" si="9"/>
        <v>29174.8577</v>
      </c>
      <c r="R117" s="36"/>
      <c r="S117" s="33"/>
      <c r="T117" s="33"/>
      <c r="U117" s="33"/>
    </row>
    <row r="118" spans="1:33">
      <c r="A118" s="14" t="s">
        <v>36</v>
      </c>
      <c r="B118" s="44"/>
      <c r="C118" s="41">
        <v>44294.353600000002</v>
      </c>
      <c r="D118" s="41"/>
      <c r="E118" s="14">
        <f t="shared" si="7"/>
        <v>15142.996418254093</v>
      </c>
      <c r="F118" s="33">
        <f t="shared" si="8"/>
        <v>15143</v>
      </c>
      <c r="G118" s="33">
        <f t="shared" si="13"/>
        <v>-2.4523000029148534E-3</v>
      </c>
      <c r="H118" s="33"/>
      <c r="I118" s="33"/>
      <c r="J118" s="33">
        <f t="shared" si="14"/>
        <v>-2.4523000029148534E-3</v>
      </c>
      <c r="K118" s="33"/>
      <c r="L118" s="33"/>
      <c r="M118" s="33"/>
      <c r="N118" s="33"/>
      <c r="O118" s="33"/>
      <c r="P118" s="33"/>
      <c r="Q118" s="36">
        <f t="shared" si="9"/>
        <v>29275.853600000002</v>
      </c>
      <c r="R118" s="36"/>
      <c r="S118" s="33"/>
      <c r="T118" s="33"/>
      <c r="U118" s="33"/>
    </row>
    <row r="119" spans="1:33">
      <c r="A119" s="14" t="s">
        <v>37</v>
      </c>
      <c r="B119" s="44"/>
      <c r="C119" s="45">
        <v>44451.824800000002</v>
      </c>
      <c r="D119" s="41"/>
      <c r="E119" s="14">
        <f t="shared" si="7"/>
        <v>15372.993492740476</v>
      </c>
      <c r="F119" s="33">
        <f t="shared" si="8"/>
        <v>15373</v>
      </c>
      <c r="G119" s="33">
        <f t="shared" si="13"/>
        <v>-4.4553000043379143E-3</v>
      </c>
      <c r="H119" s="33"/>
      <c r="I119" s="33"/>
      <c r="J119" s="33">
        <f t="shared" si="14"/>
        <v>-4.4553000043379143E-3</v>
      </c>
      <c r="K119" s="33"/>
      <c r="L119" s="33"/>
      <c r="M119" s="33"/>
      <c r="N119" s="33"/>
      <c r="O119" s="33"/>
      <c r="P119" s="33"/>
      <c r="Q119" s="36">
        <f t="shared" si="9"/>
        <v>29433.324800000002</v>
      </c>
      <c r="R119" s="36"/>
      <c r="S119" s="33"/>
      <c r="T119" s="33"/>
      <c r="U119" s="33"/>
    </row>
    <row r="120" spans="1:33">
      <c r="A120" s="14" t="s">
        <v>38</v>
      </c>
      <c r="B120" s="44" t="s">
        <v>55</v>
      </c>
      <c r="C120" s="41">
        <v>44475.446600000003</v>
      </c>
      <c r="D120" s="41"/>
      <c r="E120" s="14">
        <f t="shared" si="7"/>
        <v>15407.494689747309</v>
      </c>
      <c r="F120" s="33">
        <f t="shared" si="8"/>
        <v>15407.5</v>
      </c>
      <c r="G120" s="33">
        <f t="shared" si="13"/>
        <v>-3.6357499993755482E-3</v>
      </c>
      <c r="H120" s="33"/>
      <c r="I120" s="33"/>
      <c r="J120" s="33">
        <f t="shared" si="14"/>
        <v>-3.6357499993755482E-3</v>
      </c>
      <c r="K120" s="33"/>
      <c r="L120" s="33"/>
      <c r="M120" s="33"/>
      <c r="N120" s="33"/>
      <c r="O120" s="33"/>
      <c r="P120" s="33"/>
      <c r="Q120" s="36">
        <f t="shared" si="9"/>
        <v>29456.946600000003</v>
      </c>
      <c r="R120" s="36"/>
      <c r="S120" s="33"/>
      <c r="T120" s="33"/>
      <c r="U120" s="33"/>
    </row>
    <row r="121" spans="1:33">
      <c r="A121" s="14" t="s">
        <v>38</v>
      </c>
      <c r="B121" s="44"/>
      <c r="C121" s="41">
        <v>44476.4732</v>
      </c>
      <c r="D121" s="41"/>
      <c r="E121" s="14">
        <f t="shared" si="7"/>
        <v>15408.994106762402</v>
      </c>
      <c r="F121" s="33">
        <f t="shared" si="8"/>
        <v>15409</v>
      </c>
      <c r="G121" s="33">
        <f t="shared" si="13"/>
        <v>-4.0349000046262518E-3</v>
      </c>
      <c r="H121" s="33"/>
      <c r="I121" s="33"/>
      <c r="J121" s="33">
        <f t="shared" si="14"/>
        <v>-4.0349000046262518E-3</v>
      </c>
      <c r="K121" s="33"/>
      <c r="L121" s="33"/>
      <c r="M121" s="33"/>
      <c r="N121" s="33"/>
      <c r="O121" s="33"/>
      <c r="P121" s="33"/>
      <c r="Q121" s="36">
        <f t="shared" si="9"/>
        <v>29457.9732</v>
      </c>
      <c r="R121" s="36"/>
      <c r="S121" s="33"/>
      <c r="T121" s="33"/>
      <c r="U121" s="33"/>
    </row>
    <row r="122" spans="1:33">
      <c r="A122" s="14" t="s">
        <v>37</v>
      </c>
      <c r="B122" s="44"/>
      <c r="C122" s="45">
        <v>44477.849399999999</v>
      </c>
      <c r="D122" s="41"/>
      <c r="E122" s="14">
        <f t="shared" si="7"/>
        <v>15411.004137637305</v>
      </c>
      <c r="F122" s="33">
        <f t="shared" si="8"/>
        <v>15411</v>
      </c>
      <c r="G122" s="33">
        <f t="shared" si="13"/>
        <v>2.832899997883942E-3</v>
      </c>
      <c r="H122" s="33"/>
      <c r="I122" s="33"/>
      <c r="J122" s="33">
        <f t="shared" si="14"/>
        <v>2.832899997883942E-3</v>
      </c>
      <c r="K122" s="33"/>
      <c r="L122" s="33"/>
      <c r="M122" s="33"/>
      <c r="N122" s="33"/>
      <c r="O122" s="33"/>
      <c r="P122" s="33"/>
      <c r="Q122" s="36">
        <f t="shared" si="9"/>
        <v>29459.349399999999</v>
      </c>
      <c r="R122" s="36"/>
      <c r="S122" s="33"/>
      <c r="T122" s="33"/>
      <c r="U122" s="33"/>
    </row>
    <row r="123" spans="1:33">
      <c r="A123" s="14" t="s">
        <v>38</v>
      </c>
      <c r="B123" s="44"/>
      <c r="C123" s="41">
        <v>44478.5239</v>
      </c>
      <c r="D123" s="41"/>
      <c r="E123" s="14">
        <f t="shared" si="7"/>
        <v>15411.989289377694</v>
      </c>
      <c r="F123" s="33">
        <f t="shared" si="8"/>
        <v>15412</v>
      </c>
      <c r="G123" s="33">
        <f t="shared" si="13"/>
        <v>-7.3332000029040501E-3</v>
      </c>
      <c r="H123" s="33"/>
      <c r="I123" s="33"/>
      <c r="J123" s="33">
        <f t="shared" si="14"/>
        <v>-7.3332000029040501E-3</v>
      </c>
      <c r="K123" s="33"/>
      <c r="L123" s="33"/>
      <c r="M123" s="33"/>
      <c r="N123" s="33"/>
      <c r="O123" s="33"/>
      <c r="P123" s="33"/>
      <c r="Q123" s="36">
        <f t="shared" si="9"/>
        <v>29460.0239</v>
      </c>
      <c r="R123" s="36"/>
      <c r="S123" s="33"/>
      <c r="T123" s="33"/>
      <c r="U123" s="33"/>
    </row>
    <row r="124" spans="1:33">
      <c r="A124" s="14" t="s">
        <v>40</v>
      </c>
      <c r="B124" s="44"/>
      <c r="C124" s="45">
        <v>44485.377999999997</v>
      </c>
      <c r="D124" s="41"/>
      <c r="E124" s="14">
        <f t="shared" si="7"/>
        <v>15422.00015452787</v>
      </c>
      <c r="F124" s="33">
        <f t="shared" si="8"/>
        <v>15422</v>
      </c>
      <c r="G124" s="33">
        <f t="shared" si="13"/>
        <v>1.0579999070614576E-4</v>
      </c>
      <c r="H124" s="33"/>
      <c r="I124" s="33"/>
      <c r="J124" s="33">
        <f t="shared" si="14"/>
        <v>1.0579999070614576E-4</v>
      </c>
      <c r="K124" s="33"/>
      <c r="L124" s="33"/>
      <c r="M124" s="33"/>
      <c r="N124" s="33"/>
      <c r="O124" s="33"/>
      <c r="P124" s="33"/>
      <c r="Q124" s="36">
        <f t="shared" si="9"/>
        <v>29466.877999999997</v>
      </c>
      <c r="R124" s="36"/>
      <c r="S124" s="33"/>
      <c r="T124" s="33"/>
      <c r="U124" s="33"/>
    </row>
    <row r="125" spans="1:33">
      <c r="A125" s="14" t="s">
        <v>40</v>
      </c>
      <c r="B125" s="44"/>
      <c r="C125" s="45">
        <v>44485.378499999999</v>
      </c>
      <c r="D125" s="41"/>
      <c r="E125" s="14">
        <f t="shared" si="7"/>
        <v>15422.000884810854</v>
      </c>
      <c r="F125" s="33">
        <f t="shared" si="8"/>
        <v>15422</v>
      </c>
      <c r="G125" s="33">
        <f t="shared" si="13"/>
        <v>6.0579999262699857E-4</v>
      </c>
      <c r="H125" s="33"/>
      <c r="I125" s="33"/>
      <c r="J125" s="33">
        <f t="shared" si="14"/>
        <v>6.0579999262699857E-4</v>
      </c>
      <c r="K125" s="33"/>
      <c r="L125" s="33"/>
      <c r="M125" s="33"/>
      <c r="N125" s="33"/>
      <c r="O125" s="33"/>
      <c r="P125" s="33"/>
      <c r="Q125" s="36">
        <f t="shared" si="9"/>
        <v>29466.878499999999</v>
      </c>
      <c r="R125" s="36"/>
      <c r="S125" s="33"/>
      <c r="T125" s="33"/>
      <c r="U125" s="33"/>
    </row>
    <row r="126" spans="1:33">
      <c r="A126" s="14" t="s">
        <v>40</v>
      </c>
      <c r="B126" s="44"/>
      <c r="C126" s="45">
        <v>44498.385600000001</v>
      </c>
      <c r="D126" s="41"/>
      <c r="E126" s="14">
        <f t="shared" si="7"/>
        <v>15440.99861231628</v>
      </c>
      <c r="F126" s="33">
        <f t="shared" si="8"/>
        <v>15441</v>
      </c>
      <c r="G126" s="33">
        <f t="shared" si="13"/>
        <v>-9.5010000222828239E-4</v>
      </c>
      <c r="H126" s="33"/>
      <c r="I126" s="33"/>
      <c r="J126" s="33">
        <f t="shared" si="14"/>
        <v>-9.5010000222828239E-4</v>
      </c>
      <c r="K126" s="33"/>
      <c r="L126" s="33"/>
      <c r="M126" s="33"/>
      <c r="N126" s="33"/>
      <c r="O126" s="33"/>
      <c r="P126" s="33"/>
      <c r="Q126" s="36">
        <f t="shared" si="9"/>
        <v>29479.885600000001</v>
      </c>
      <c r="R126" s="36"/>
      <c r="S126" s="33"/>
      <c r="T126" s="33"/>
      <c r="U126" s="33"/>
    </row>
    <row r="127" spans="1:33">
      <c r="A127" s="14" t="s">
        <v>40</v>
      </c>
      <c r="B127" s="44"/>
      <c r="C127" s="45">
        <v>44498.385799999996</v>
      </c>
      <c r="D127" s="41"/>
      <c r="E127" s="14">
        <f t="shared" si="7"/>
        <v>15440.998904429463</v>
      </c>
      <c r="F127" s="33">
        <f t="shared" si="8"/>
        <v>15441</v>
      </c>
      <c r="G127" s="33">
        <f t="shared" si="13"/>
        <v>-7.5010000728070736E-4</v>
      </c>
      <c r="H127" s="33"/>
      <c r="I127" s="33"/>
      <c r="J127" s="33">
        <f t="shared" si="14"/>
        <v>-7.5010000728070736E-4</v>
      </c>
      <c r="K127" s="33"/>
      <c r="L127" s="33"/>
      <c r="M127" s="33"/>
      <c r="N127" s="33"/>
      <c r="O127" s="33"/>
      <c r="P127" s="33"/>
      <c r="Q127" s="36">
        <f t="shared" si="9"/>
        <v>29479.885799999996</v>
      </c>
      <c r="R127" s="36"/>
      <c r="S127" s="33"/>
      <c r="T127" s="33"/>
      <c r="U127" s="33"/>
    </row>
    <row r="128" spans="1:33">
      <c r="A128" s="13" t="s">
        <v>37</v>
      </c>
      <c r="B128" s="42"/>
      <c r="C128" s="13">
        <v>44516.872300000003</v>
      </c>
      <c r="D128" s="13"/>
      <c r="E128" s="14">
        <f t="shared" si="7"/>
        <v>15467.999657059112</v>
      </c>
      <c r="F128" s="33">
        <f t="shared" si="8"/>
        <v>15468</v>
      </c>
      <c r="G128" s="33">
        <f t="shared" si="13"/>
        <v>-2.347999979974702E-4</v>
      </c>
      <c r="H128" s="33"/>
      <c r="I128" s="33"/>
      <c r="J128" s="33">
        <f t="shared" si="14"/>
        <v>-2.347999979974702E-4</v>
      </c>
      <c r="K128" s="33"/>
      <c r="L128" s="33"/>
      <c r="M128" s="33"/>
      <c r="N128" s="33"/>
      <c r="O128" s="33"/>
      <c r="P128" s="33"/>
      <c r="Q128" s="36">
        <f t="shared" si="9"/>
        <v>29498.372300000003</v>
      </c>
      <c r="R128" s="36"/>
      <c r="S128" s="33"/>
      <c r="T128" s="33"/>
      <c r="U128" s="33"/>
    </row>
    <row r="129" spans="1:33">
      <c r="A129" s="14" t="s">
        <v>43</v>
      </c>
      <c r="B129" s="44" t="s">
        <v>55</v>
      </c>
      <c r="C129" s="41">
        <v>44638.404000000002</v>
      </c>
      <c r="D129" s="41"/>
      <c r="E129" s="14">
        <f t="shared" si="7"/>
        <v>15645.504721206438</v>
      </c>
      <c r="F129" s="33">
        <f t="shared" si="8"/>
        <v>15645.5</v>
      </c>
      <c r="G129" s="33">
        <f t="shared" si="13"/>
        <v>3.2324499989044853E-3</v>
      </c>
      <c r="H129" s="33"/>
      <c r="I129" s="33">
        <f>+G129</f>
        <v>3.2324499989044853E-3</v>
      </c>
      <c r="J129" s="33"/>
      <c r="K129" s="33"/>
      <c r="L129" s="33"/>
      <c r="M129" s="33"/>
      <c r="O129" s="33"/>
      <c r="P129" s="33"/>
      <c r="Q129" s="36">
        <f t="shared" si="9"/>
        <v>29619.904000000002</v>
      </c>
      <c r="R129" s="36"/>
      <c r="S129" s="33"/>
      <c r="T129" s="33"/>
      <c r="U129" s="33"/>
    </row>
    <row r="130" spans="1:33" ht="25.5">
      <c r="A130" s="41" t="s">
        <v>58</v>
      </c>
      <c r="B130" s="44"/>
      <c r="C130" s="41">
        <v>44638.452900000004</v>
      </c>
      <c r="D130" s="41"/>
      <c r="E130" s="14">
        <f t="shared" si="7"/>
        <v>15645.576142881911</v>
      </c>
      <c r="F130" s="33">
        <f t="shared" si="8"/>
        <v>15645.5</v>
      </c>
      <c r="G130" s="33"/>
      <c r="H130" s="33"/>
      <c r="I130" s="33"/>
      <c r="J130" s="33"/>
      <c r="K130" s="33"/>
      <c r="L130" s="33"/>
      <c r="M130" s="33"/>
      <c r="O130" s="33"/>
      <c r="P130" s="33"/>
      <c r="Q130" s="36">
        <f t="shared" si="9"/>
        <v>29619.952900000004</v>
      </c>
      <c r="R130" s="36"/>
      <c r="S130" s="37" t="s">
        <v>59</v>
      </c>
      <c r="T130" s="33"/>
      <c r="U130" s="16">
        <v>5.2132450000499375E-2</v>
      </c>
    </row>
    <row r="131" spans="1:33">
      <c r="A131" s="14" t="s">
        <v>36</v>
      </c>
      <c r="B131" s="44"/>
      <c r="C131" s="41">
        <v>44830.445599999999</v>
      </c>
      <c r="D131" s="41"/>
      <c r="E131" s="14">
        <f t="shared" si="7"/>
        <v>15925.994145175286</v>
      </c>
      <c r="F131" s="33">
        <f t="shared" si="8"/>
        <v>15926</v>
      </c>
      <c r="G131" s="33">
        <f t="shared" ref="G131:G149" si="15">+C131-(C$7+F131*C$8)</f>
        <v>-4.0086000008159317E-3</v>
      </c>
      <c r="H131" s="33"/>
      <c r="I131" s="33"/>
      <c r="J131" s="33">
        <f t="shared" ref="J131:J136" si="16">+G131</f>
        <v>-4.0086000008159317E-3</v>
      </c>
      <c r="K131" s="33"/>
      <c r="L131" s="33"/>
      <c r="M131" s="33"/>
      <c r="N131" s="33"/>
      <c r="O131" s="33"/>
      <c r="P131" s="33"/>
      <c r="Q131" s="36">
        <f t="shared" si="9"/>
        <v>29811.945599999999</v>
      </c>
      <c r="R131" s="36"/>
      <c r="S131" s="33"/>
      <c r="T131" s="33"/>
      <c r="U131" s="33"/>
    </row>
    <row r="132" spans="1:33">
      <c r="A132" s="14" t="s">
        <v>36</v>
      </c>
      <c r="B132" s="44"/>
      <c r="C132" s="41">
        <v>44830.445800000001</v>
      </c>
      <c r="D132" s="41"/>
      <c r="E132" s="14">
        <f t="shared" si="7"/>
        <v>15925.99443728848</v>
      </c>
      <c r="F132" s="33">
        <f t="shared" si="8"/>
        <v>15926</v>
      </c>
      <c r="G132" s="33">
        <f t="shared" si="15"/>
        <v>-3.8085999985923991E-3</v>
      </c>
      <c r="H132" s="33"/>
      <c r="I132" s="33"/>
      <c r="J132" s="33">
        <f t="shared" si="16"/>
        <v>-3.8085999985923991E-3</v>
      </c>
      <c r="K132" s="33"/>
      <c r="L132" s="33"/>
      <c r="M132" s="33"/>
      <c r="N132" s="33"/>
      <c r="O132" s="33"/>
      <c r="P132" s="33"/>
      <c r="Q132" s="36">
        <f t="shared" si="9"/>
        <v>29811.945800000001</v>
      </c>
      <c r="R132" s="36"/>
      <c r="S132" s="33"/>
      <c r="T132" s="33"/>
      <c r="U132" s="33"/>
    </row>
    <row r="133" spans="1:33">
      <c r="A133" s="14" t="s">
        <v>44</v>
      </c>
      <c r="B133" s="44"/>
      <c r="C133" s="41">
        <v>44859.888800000001</v>
      </c>
      <c r="D133" s="41"/>
      <c r="E133" s="14">
        <f t="shared" si="7"/>
        <v>15968.997880864845</v>
      </c>
      <c r="F133" s="33">
        <f t="shared" si="8"/>
        <v>15969</v>
      </c>
      <c r="G133" s="33">
        <f t="shared" si="15"/>
        <v>-1.4509000029647723E-3</v>
      </c>
      <c r="H133" s="33"/>
      <c r="I133" s="33"/>
      <c r="J133" s="33">
        <f t="shared" si="16"/>
        <v>-1.4509000029647723E-3</v>
      </c>
      <c r="K133" s="33"/>
      <c r="L133" s="33"/>
      <c r="M133" s="33"/>
      <c r="N133" s="33"/>
      <c r="O133" s="33"/>
      <c r="P133" s="33"/>
      <c r="Q133" s="36">
        <f t="shared" si="9"/>
        <v>29841.388800000001</v>
      </c>
      <c r="R133" s="36"/>
      <c r="S133" s="33"/>
      <c r="T133" s="33"/>
      <c r="U133" s="33"/>
    </row>
    <row r="134" spans="1:33">
      <c r="A134" s="14" t="s">
        <v>45</v>
      </c>
      <c r="B134" s="44"/>
      <c r="C134" s="41">
        <v>45186.474399999999</v>
      </c>
      <c r="D134" s="41"/>
      <c r="E134" s="14">
        <f t="shared" si="7"/>
        <v>16445.997691429438</v>
      </c>
      <c r="F134" s="33">
        <f t="shared" si="8"/>
        <v>16446</v>
      </c>
      <c r="G134" s="33">
        <f t="shared" si="15"/>
        <v>-1.5806000010343269E-3</v>
      </c>
      <c r="H134" s="33"/>
      <c r="I134" s="33"/>
      <c r="J134" s="33">
        <f t="shared" si="16"/>
        <v>-1.5806000010343269E-3</v>
      </c>
      <c r="K134" s="33"/>
      <c r="L134" s="33"/>
      <c r="M134" s="33"/>
      <c r="N134" s="33"/>
      <c r="O134" s="33"/>
      <c r="P134" s="33"/>
      <c r="Q134" s="36">
        <f t="shared" si="9"/>
        <v>30167.974399999999</v>
      </c>
      <c r="R134" s="36"/>
      <c r="S134" s="33"/>
      <c r="T134" s="33"/>
      <c r="U134" s="33"/>
    </row>
    <row r="135" spans="1:33">
      <c r="A135" s="14" t="s">
        <v>45</v>
      </c>
      <c r="B135" s="44"/>
      <c r="C135" s="41">
        <v>45306.290300000001</v>
      </c>
      <c r="D135" s="41" t="s">
        <v>46</v>
      </c>
      <c r="E135" s="14">
        <f t="shared" si="7"/>
        <v>16620.996716501661</v>
      </c>
      <c r="F135" s="33">
        <f t="shared" si="8"/>
        <v>16621</v>
      </c>
      <c r="G135" s="33">
        <f t="shared" si="15"/>
        <v>-2.248099997814279E-3</v>
      </c>
      <c r="H135" s="33"/>
      <c r="I135" s="33"/>
      <c r="J135" s="33">
        <f t="shared" si="16"/>
        <v>-2.248099997814279E-3</v>
      </c>
      <c r="K135" s="33"/>
      <c r="L135" s="33"/>
      <c r="M135" s="33"/>
      <c r="N135" s="33"/>
      <c r="O135" s="33"/>
      <c r="P135" s="33"/>
      <c r="Q135" s="36">
        <f t="shared" si="9"/>
        <v>30287.790300000001</v>
      </c>
      <c r="R135" s="36"/>
      <c r="S135" s="33"/>
      <c r="T135" s="33"/>
      <c r="U135" s="33"/>
    </row>
    <row r="136" spans="1:33">
      <c r="A136" s="14" t="s">
        <v>47</v>
      </c>
      <c r="B136" s="44"/>
      <c r="C136" s="41">
        <v>45629.452899999997</v>
      </c>
      <c r="D136" s="41" t="s">
        <v>46</v>
      </c>
      <c r="E136" s="14">
        <f t="shared" si="7"/>
        <v>17092.997009783299</v>
      </c>
      <c r="F136" s="33">
        <f t="shared" si="8"/>
        <v>17093</v>
      </c>
      <c r="G136" s="33">
        <f t="shared" si="15"/>
        <v>-2.0473000040510669E-3</v>
      </c>
      <c r="H136" s="33"/>
      <c r="I136" s="33"/>
      <c r="J136" s="33">
        <f t="shared" si="16"/>
        <v>-2.0473000040510669E-3</v>
      </c>
      <c r="K136" s="33"/>
      <c r="L136" s="33"/>
      <c r="M136" s="33"/>
      <c r="O136" s="33"/>
      <c r="P136" s="33"/>
      <c r="Q136" s="36">
        <f t="shared" si="9"/>
        <v>30610.952899999997</v>
      </c>
      <c r="R136" s="36"/>
      <c r="S136" s="33"/>
      <c r="T136" s="33"/>
      <c r="U136" s="33"/>
      <c r="AB136" t="s">
        <v>34</v>
      </c>
      <c r="AG136" t="s">
        <v>33</v>
      </c>
    </row>
    <row r="137" spans="1:33">
      <c r="A137" s="41" t="s">
        <v>60</v>
      </c>
      <c r="B137" s="44" t="s">
        <v>57</v>
      </c>
      <c r="C137" s="41">
        <v>45629.452899999997</v>
      </c>
      <c r="D137" s="41"/>
      <c r="E137" s="14">
        <f t="shared" si="7"/>
        <v>17092.997009783299</v>
      </c>
      <c r="F137" s="33">
        <f t="shared" si="8"/>
        <v>17093</v>
      </c>
      <c r="G137" s="33">
        <f t="shared" si="15"/>
        <v>-2.0473000040510669E-3</v>
      </c>
      <c r="H137" s="33"/>
      <c r="I137" s="33"/>
      <c r="J137" s="33">
        <f>G137</f>
        <v>-2.0473000040510669E-3</v>
      </c>
      <c r="K137" s="33"/>
      <c r="L137" s="33"/>
      <c r="M137" s="33"/>
      <c r="N137" s="33"/>
      <c r="O137" s="33"/>
      <c r="P137" s="33"/>
      <c r="Q137" s="36">
        <f t="shared" si="9"/>
        <v>30610.952899999997</v>
      </c>
      <c r="R137" s="36"/>
      <c r="S137" s="33"/>
      <c r="T137" s="33"/>
      <c r="U137" s="33"/>
    </row>
    <row r="138" spans="1:33">
      <c r="A138" s="14" t="s">
        <v>48</v>
      </c>
      <c r="B138" s="44"/>
      <c r="C138" s="41">
        <v>45653.413</v>
      </c>
      <c r="D138" s="41"/>
      <c r="E138" s="14">
        <f t="shared" si="7"/>
        <v>17127.992316254593</v>
      </c>
      <c r="F138" s="33">
        <f t="shared" si="8"/>
        <v>17128</v>
      </c>
      <c r="G138" s="33">
        <f t="shared" si="15"/>
        <v>-5.2608000041800551E-3</v>
      </c>
      <c r="H138" s="33"/>
      <c r="I138" s="33">
        <f>+G138</f>
        <v>-5.2608000041800551E-3</v>
      </c>
      <c r="J138" s="33"/>
      <c r="K138" s="33"/>
      <c r="L138" s="33"/>
      <c r="M138" s="33"/>
      <c r="O138" s="33"/>
      <c r="P138" s="33"/>
      <c r="Q138" s="36">
        <f t="shared" si="9"/>
        <v>30634.913</v>
      </c>
      <c r="R138" s="36"/>
      <c r="S138" s="33"/>
      <c r="T138" s="33"/>
      <c r="U138" s="33"/>
    </row>
    <row r="139" spans="1:33">
      <c r="A139" s="60" t="s">
        <v>446</v>
      </c>
      <c r="B139" s="61" t="s">
        <v>55</v>
      </c>
      <c r="C139" s="60">
        <v>46000.198400000001</v>
      </c>
      <c r="D139" s="60" t="s">
        <v>111</v>
      </c>
      <c r="E139" s="14">
        <f t="shared" si="7"/>
        <v>17634.495267109032</v>
      </c>
      <c r="F139" s="33">
        <f t="shared" si="8"/>
        <v>17634.5</v>
      </c>
      <c r="G139" s="33">
        <f t="shared" si="15"/>
        <v>-3.2404500016127713E-3</v>
      </c>
      <c r="H139" s="33"/>
      <c r="I139" s="33"/>
      <c r="J139" s="33">
        <f t="shared" ref="J139:J149" si="17">+G139</f>
        <v>-3.2404500016127713E-3</v>
      </c>
      <c r="K139" s="33"/>
      <c r="L139" s="33"/>
      <c r="M139" s="33"/>
      <c r="O139" s="33"/>
      <c r="P139" s="33"/>
      <c r="Q139" s="36">
        <f t="shared" si="9"/>
        <v>30981.698400000001</v>
      </c>
      <c r="R139" s="36"/>
      <c r="S139" s="33"/>
      <c r="T139" s="33"/>
      <c r="U139" s="33"/>
    </row>
    <row r="140" spans="1:33">
      <c r="A140" s="60" t="s">
        <v>446</v>
      </c>
      <c r="B140" s="61" t="s">
        <v>55</v>
      </c>
      <c r="C140" s="60">
        <v>46000.200799999999</v>
      </c>
      <c r="D140" s="60" t="s">
        <v>111</v>
      </c>
      <c r="E140" s="14">
        <f t="shared" si="7"/>
        <v>17634.498772467334</v>
      </c>
      <c r="F140" s="33">
        <f t="shared" si="8"/>
        <v>17634.5</v>
      </c>
      <c r="G140" s="33">
        <f t="shared" si="15"/>
        <v>-8.4045000403421E-4</v>
      </c>
      <c r="H140" s="33"/>
      <c r="I140" s="33"/>
      <c r="J140" s="33">
        <f t="shared" si="17"/>
        <v>-8.4045000403421E-4</v>
      </c>
      <c r="K140" s="33"/>
      <c r="L140" s="33"/>
      <c r="M140" s="33"/>
      <c r="O140" s="33"/>
      <c r="P140" s="33"/>
      <c r="Q140" s="36">
        <f t="shared" si="9"/>
        <v>30981.700799999999</v>
      </c>
      <c r="R140" s="36"/>
      <c r="S140" s="33"/>
      <c r="T140" s="33"/>
      <c r="U140" s="33"/>
    </row>
    <row r="141" spans="1:33">
      <c r="A141" s="60" t="s">
        <v>446</v>
      </c>
      <c r="B141" s="61" t="s">
        <v>57</v>
      </c>
      <c r="C141" s="60">
        <v>46001.224900000001</v>
      </c>
      <c r="D141" s="60" t="s">
        <v>111</v>
      </c>
      <c r="E141" s="14">
        <f t="shared" si="7"/>
        <v>17635.994538067531</v>
      </c>
      <c r="F141" s="33">
        <f t="shared" si="8"/>
        <v>17636</v>
      </c>
      <c r="G141" s="33">
        <f t="shared" si="15"/>
        <v>-3.7396000043372624E-3</v>
      </c>
      <c r="H141" s="33"/>
      <c r="I141" s="33"/>
      <c r="J141" s="33">
        <f t="shared" si="17"/>
        <v>-3.7396000043372624E-3</v>
      </c>
      <c r="K141" s="33"/>
      <c r="L141" s="33"/>
      <c r="M141" s="33"/>
      <c r="O141" s="33"/>
      <c r="P141" s="33"/>
      <c r="Q141" s="36">
        <f t="shared" si="9"/>
        <v>30982.724900000001</v>
      </c>
      <c r="R141" s="36"/>
      <c r="S141" s="33"/>
      <c r="T141" s="33"/>
      <c r="U141" s="33"/>
    </row>
    <row r="142" spans="1:33">
      <c r="A142" s="60" t="s">
        <v>446</v>
      </c>
      <c r="B142" s="61" t="s">
        <v>57</v>
      </c>
      <c r="C142" s="60">
        <v>46001.224900000001</v>
      </c>
      <c r="D142" s="60" t="s">
        <v>111</v>
      </c>
      <c r="E142" s="14">
        <f t="shared" si="7"/>
        <v>17635.994538067531</v>
      </c>
      <c r="F142" s="33">
        <f t="shared" si="8"/>
        <v>17636</v>
      </c>
      <c r="G142" s="33">
        <f t="shared" si="15"/>
        <v>-3.7396000043372624E-3</v>
      </c>
      <c r="H142" s="33"/>
      <c r="I142" s="33"/>
      <c r="J142" s="33">
        <f t="shared" si="17"/>
        <v>-3.7396000043372624E-3</v>
      </c>
      <c r="K142" s="33"/>
      <c r="L142" s="33"/>
      <c r="M142" s="33"/>
      <c r="O142" s="33"/>
      <c r="P142" s="33"/>
      <c r="Q142" s="36">
        <f t="shared" si="9"/>
        <v>30982.724900000001</v>
      </c>
      <c r="R142" s="36"/>
      <c r="S142" s="33"/>
      <c r="T142" s="33"/>
      <c r="U142" s="33"/>
    </row>
    <row r="143" spans="1:33">
      <c r="A143" s="60" t="s">
        <v>446</v>
      </c>
      <c r="B143" s="61" t="s">
        <v>55</v>
      </c>
      <c r="C143" s="60">
        <v>46002.253599999996</v>
      </c>
      <c r="D143" s="60" t="s">
        <v>111</v>
      </c>
      <c r="E143" s="14">
        <f t="shared" si="7"/>
        <v>17637.497022271138</v>
      </c>
      <c r="F143" s="33">
        <f t="shared" si="8"/>
        <v>17637.5</v>
      </c>
      <c r="G143" s="33">
        <f t="shared" si="15"/>
        <v>-2.0387500044307671E-3</v>
      </c>
      <c r="H143" s="33"/>
      <c r="I143" s="33"/>
      <c r="J143" s="33">
        <f t="shared" si="17"/>
        <v>-2.0387500044307671E-3</v>
      </c>
      <c r="K143" s="33"/>
      <c r="L143" s="33"/>
      <c r="M143" s="33"/>
      <c r="O143" s="33">
        <f t="shared" ref="O143:O174" ca="1" si="18">+C$11+C$12*F143</f>
        <v>-1.7039345369334845E-2</v>
      </c>
      <c r="P143" s="33"/>
      <c r="Q143" s="36">
        <f t="shared" si="9"/>
        <v>30983.753599999996</v>
      </c>
      <c r="R143" s="36"/>
      <c r="S143" s="33"/>
      <c r="T143" s="33"/>
      <c r="U143" s="33"/>
    </row>
    <row r="144" spans="1:33">
      <c r="A144" s="60" t="s">
        <v>446</v>
      </c>
      <c r="B144" s="61" t="s">
        <v>55</v>
      </c>
      <c r="C144" s="60">
        <v>46002.254000000001</v>
      </c>
      <c r="D144" s="60" t="s">
        <v>111</v>
      </c>
      <c r="E144" s="14">
        <f t="shared" si="7"/>
        <v>17637.497606497531</v>
      </c>
      <c r="F144" s="33">
        <f t="shared" si="8"/>
        <v>17637.5</v>
      </c>
      <c r="G144" s="33">
        <f t="shared" si="15"/>
        <v>-1.6387499999837019E-3</v>
      </c>
      <c r="H144" s="33"/>
      <c r="I144" s="33"/>
      <c r="J144" s="33">
        <f t="shared" si="17"/>
        <v>-1.6387499999837019E-3</v>
      </c>
      <c r="K144" s="33"/>
      <c r="L144" s="33"/>
      <c r="M144" s="33"/>
      <c r="O144" s="33">
        <f t="shared" ca="1" si="18"/>
        <v>-1.7039345369334845E-2</v>
      </c>
      <c r="P144" s="33"/>
      <c r="Q144" s="36">
        <f t="shared" si="9"/>
        <v>30983.754000000001</v>
      </c>
      <c r="R144" s="36"/>
      <c r="S144" s="33"/>
      <c r="T144" s="33"/>
      <c r="U144" s="33"/>
    </row>
    <row r="145" spans="1:33">
      <c r="A145" s="60" t="s">
        <v>446</v>
      </c>
      <c r="B145" s="61" t="s">
        <v>57</v>
      </c>
      <c r="C145" s="60">
        <v>46021.080499999996</v>
      </c>
      <c r="D145" s="60" t="s">
        <v>111</v>
      </c>
      <c r="E145" s="14">
        <f t="shared" si="7"/>
        <v>17664.994951553748</v>
      </c>
      <c r="F145" s="33">
        <f t="shared" si="8"/>
        <v>17665</v>
      </c>
      <c r="G145" s="33">
        <f t="shared" si="15"/>
        <v>-3.4565000096336007E-3</v>
      </c>
      <c r="H145" s="33"/>
      <c r="I145" s="33"/>
      <c r="J145" s="33">
        <f t="shared" si="17"/>
        <v>-3.4565000096336007E-3</v>
      </c>
      <c r="K145" s="33"/>
      <c r="L145" s="33"/>
      <c r="M145" s="33"/>
      <c r="O145" s="33">
        <f t="shared" ca="1" si="18"/>
        <v>-1.7007977453281711E-2</v>
      </c>
      <c r="P145" s="33"/>
      <c r="Q145" s="36">
        <f t="shared" si="9"/>
        <v>31002.580499999996</v>
      </c>
      <c r="R145" s="36"/>
      <c r="S145" s="33"/>
      <c r="T145" s="33"/>
      <c r="U145" s="33"/>
    </row>
    <row r="146" spans="1:33">
      <c r="A146" s="60" t="s">
        <v>446</v>
      </c>
      <c r="B146" s="61" t="s">
        <v>57</v>
      </c>
      <c r="C146" s="60">
        <v>46021.080800000003</v>
      </c>
      <c r="D146" s="60" t="s">
        <v>111</v>
      </c>
      <c r="E146" s="14">
        <f t="shared" si="7"/>
        <v>17664.995389723546</v>
      </c>
      <c r="F146" s="33">
        <f t="shared" si="8"/>
        <v>17665</v>
      </c>
      <c r="G146" s="33">
        <f t="shared" si="15"/>
        <v>-3.1565000026603229E-3</v>
      </c>
      <c r="H146" s="33"/>
      <c r="I146" s="33"/>
      <c r="J146" s="33">
        <f t="shared" si="17"/>
        <v>-3.1565000026603229E-3</v>
      </c>
      <c r="K146" s="33"/>
      <c r="L146" s="33"/>
      <c r="M146" s="33"/>
      <c r="O146" s="33">
        <f t="shared" ca="1" si="18"/>
        <v>-1.7007977453281711E-2</v>
      </c>
      <c r="P146" s="33"/>
      <c r="Q146" s="36">
        <f t="shared" si="9"/>
        <v>31002.580800000003</v>
      </c>
      <c r="R146" s="36"/>
      <c r="S146" s="33"/>
      <c r="T146" s="33"/>
      <c r="U146" s="33"/>
    </row>
    <row r="147" spans="1:33">
      <c r="A147" s="14" t="s">
        <v>49</v>
      </c>
      <c r="B147" s="44"/>
      <c r="C147" s="41">
        <v>46437.3586</v>
      </c>
      <c r="D147" s="41"/>
      <c r="E147" s="14">
        <f t="shared" si="7"/>
        <v>18272.996574534649</v>
      </c>
      <c r="F147" s="33">
        <f t="shared" si="8"/>
        <v>18273</v>
      </c>
      <c r="G147" s="33">
        <f t="shared" si="15"/>
        <v>-2.3453000030713156E-3</v>
      </c>
      <c r="H147" s="33"/>
      <c r="I147" s="33"/>
      <c r="J147" s="33">
        <f t="shared" si="17"/>
        <v>-2.3453000030713156E-3</v>
      </c>
      <c r="K147" s="33"/>
      <c r="L147" s="33"/>
      <c r="M147" s="33"/>
      <c r="O147" s="33">
        <f t="shared" ca="1" si="18"/>
        <v>-1.6314461345634246E-2</v>
      </c>
      <c r="P147" s="33"/>
      <c r="Q147" s="36">
        <f t="shared" si="9"/>
        <v>31418.8586</v>
      </c>
      <c r="R147" s="36"/>
      <c r="S147" s="33"/>
      <c r="T147" s="33"/>
      <c r="U147" s="33"/>
      <c r="AB147" t="s">
        <v>31</v>
      </c>
      <c r="AC147">
        <v>20</v>
      </c>
      <c r="AE147" t="s">
        <v>53</v>
      </c>
      <c r="AG147" t="s">
        <v>39</v>
      </c>
    </row>
    <row r="148" spans="1:33">
      <c r="A148" s="14" t="s">
        <v>47</v>
      </c>
      <c r="B148" s="44"/>
      <c r="C148" s="41">
        <v>46739.297500000001</v>
      </c>
      <c r="D148" s="41" t="s">
        <v>46</v>
      </c>
      <c r="E148" s="14">
        <f t="shared" si="7"/>
        <v>18713.998254039449</v>
      </c>
      <c r="F148" s="33">
        <f t="shared" si="8"/>
        <v>18714</v>
      </c>
      <c r="G148" s="33">
        <f t="shared" si="15"/>
        <v>-1.1954000001423992E-3</v>
      </c>
      <c r="H148" s="33"/>
      <c r="I148" s="33"/>
      <c r="J148" s="33">
        <f t="shared" si="17"/>
        <v>-1.1954000001423992E-3</v>
      </c>
      <c r="K148" s="33"/>
      <c r="L148" s="33"/>
      <c r="M148" s="33"/>
      <c r="O148" s="33">
        <f t="shared" ca="1" si="18"/>
        <v>-1.581143403729127E-2</v>
      </c>
      <c r="P148" s="33"/>
      <c r="Q148" s="36">
        <f t="shared" si="9"/>
        <v>31720.797500000001</v>
      </c>
      <c r="R148" s="36"/>
      <c r="S148" s="33"/>
      <c r="T148" s="33"/>
      <c r="U148" s="33"/>
    </row>
    <row r="149" spans="1:33">
      <c r="A149" s="41" t="s">
        <v>58</v>
      </c>
      <c r="B149" s="44" t="s">
        <v>57</v>
      </c>
      <c r="C149" s="41">
        <v>46739.297500000001</v>
      </c>
      <c r="D149" s="41"/>
      <c r="E149" s="14">
        <f t="shared" ref="E149:E212" si="19">+(C149-C$7)/C$8</f>
        <v>18713.998254039449</v>
      </c>
      <c r="F149" s="33">
        <f t="shared" ref="F149:F212" si="20">ROUND(2*E149,0)/2</f>
        <v>18714</v>
      </c>
      <c r="G149" s="33">
        <f t="shared" si="15"/>
        <v>-1.1954000001423992E-3</v>
      </c>
      <c r="H149" s="33"/>
      <c r="I149" s="33"/>
      <c r="J149" s="33">
        <f t="shared" si="17"/>
        <v>-1.1954000001423992E-3</v>
      </c>
      <c r="K149" s="33"/>
      <c r="L149" s="33"/>
      <c r="M149" s="33"/>
      <c r="O149" s="33">
        <f t="shared" ca="1" si="18"/>
        <v>-1.581143403729127E-2</v>
      </c>
      <c r="P149" s="33"/>
      <c r="Q149" s="36">
        <f t="shared" ref="Q149:Q212" si="21">+C149-15018.5</f>
        <v>31720.797500000001</v>
      </c>
      <c r="R149" s="36"/>
      <c r="S149" s="33"/>
      <c r="T149" s="33"/>
      <c r="U149" s="33"/>
    </row>
    <row r="150" spans="1:33">
      <c r="A150" s="14" t="s">
        <v>47</v>
      </c>
      <c r="B150" s="44"/>
      <c r="C150" s="41">
        <v>46821.042300000001</v>
      </c>
      <c r="D150" s="41"/>
      <c r="E150" s="14">
        <f t="shared" si="19"/>
        <v>18833.391926371114</v>
      </c>
      <c r="F150" s="33">
        <f t="shared" si="20"/>
        <v>18833.5</v>
      </c>
      <c r="G150" s="33"/>
      <c r="H150" s="33"/>
      <c r="I150" s="33"/>
      <c r="J150" s="33"/>
      <c r="K150" s="33"/>
      <c r="L150" s="33"/>
      <c r="M150" s="33"/>
      <c r="O150" s="33">
        <f t="shared" ca="1" si="18"/>
        <v>-1.5675126183896743E-2</v>
      </c>
      <c r="P150" s="33"/>
      <c r="Q150" s="36">
        <f t="shared" si="21"/>
        <v>31802.542300000001</v>
      </c>
      <c r="R150" s="36"/>
      <c r="S150" s="33"/>
      <c r="T150" s="33"/>
      <c r="U150" s="16">
        <v>-7.3994350001157727E-2</v>
      </c>
      <c r="AB150" t="s">
        <v>34</v>
      </c>
      <c r="AG150" t="s">
        <v>33</v>
      </c>
    </row>
    <row r="151" spans="1:33">
      <c r="A151" s="41" t="s">
        <v>58</v>
      </c>
      <c r="B151" s="44" t="s">
        <v>57</v>
      </c>
      <c r="C151" s="41">
        <v>46831.042300000001</v>
      </c>
      <c r="D151" s="41"/>
      <c r="E151" s="14">
        <f t="shared" si="19"/>
        <v>18847.997585976576</v>
      </c>
      <c r="F151" s="33">
        <f t="shared" si="20"/>
        <v>18848</v>
      </c>
      <c r="G151" s="33">
        <f t="shared" ref="G151:G182" si="22">+C151-(C$7+F151*C$8)</f>
        <v>-1.6527999978279695E-3</v>
      </c>
      <c r="H151" s="33"/>
      <c r="I151" s="33"/>
      <c r="J151" s="33">
        <f>+G151</f>
        <v>-1.6527999978279695E-3</v>
      </c>
      <c r="K151" s="33"/>
      <c r="L151" s="33"/>
      <c r="M151" s="33"/>
      <c r="O151" s="33">
        <f t="shared" ca="1" si="18"/>
        <v>-1.5658586737250544E-2</v>
      </c>
      <c r="P151" s="33"/>
      <c r="Q151" s="36">
        <f t="shared" si="21"/>
        <v>31812.542300000001</v>
      </c>
      <c r="R151" s="36"/>
      <c r="S151" s="33"/>
      <c r="T151" s="33"/>
      <c r="U151" s="33"/>
    </row>
    <row r="152" spans="1:33">
      <c r="A152" s="14" t="s">
        <v>50</v>
      </c>
      <c r="B152" s="44"/>
      <c r="C152" s="41">
        <v>46997.411999999997</v>
      </c>
      <c r="D152" s="41"/>
      <c r="E152" s="14">
        <f t="shared" si="19"/>
        <v>19090.991506662875</v>
      </c>
      <c r="F152" s="33">
        <f t="shared" si="20"/>
        <v>19091</v>
      </c>
      <c r="G152" s="33">
        <f t="shared" si="22"/>
        <v>-5.8151000048383139E-3</v>
      </c>
      <c r="H152" s="33"/>
      <c r="I152" s="33">
        <f>+G152</f>
        <v>-5.8151000048383139E-3</v>
      </c>
      <c r="J152" s="33"/>
      <c r="K152" s="33"/>
      <c r="L152" s="33"/>
      <c r="M152" s="33"/>
      <c r="N152" s="33"/>
      <c r="O152" s="33">
        <f t="shared" ca="1" si="18"/>
        <v>-1.538140842449013E-2</v>
      </c>
      <c r="P152" s="33"/>
      <c r="Q152" s="36">
        <f t="shared" si="21"/>
        <v>31978.911999999997</v>
      </c>
      <c r="R152" s="36"/>
      <c r="S152" s="33"/>
      <c r="T152" s="33"/>
      <c r="U152" s="33"/>
    </row>
    <row r="153" spans="1:33">
      <c r="A153" s="14" t="s">
        <v>50</v>
      </c>
      <c r="B153" s="44"/>
      <c r="C153" s="41">
        <v>46997.415000000001</v>
      </c>
      <c r="D153" s="41"/>
      <c r="E153" s="14">
        <f t="shared" si="19"/>
        <v>19090.995888360761</v>
      </c>
      <c r="F153" s="33">
        <f t="shared" si="20"/>
        <v>19091</v>
      </c>
      <c r="G153" s="33">
        <f t="shared" si="22"/>
        <v>-2.8151000005891547E-3</v>
      </c>
      <c r="H153" s="33"/>
      <c r="I153" s="33">
        <f>+G153</f>
        <v>-2.8151000005891547E-3</v>
      </c>
      <c r="J153" s="33"/>
      <c r="K153" s="33"/>
      <c r="L153" s="33"/>
      <c r="M153" s="33"/>
      <c r="N153" s="33"/>
      <c r="O153" s="33">
        <f t="shared" ca="1" si="18"/>
        <v>-1.538140842449013E-2</v>
      </c>
      <c r="P153" s="33"/>
      <c r="Q153" s="36">
        <f t="shared" si="21"/>
        <v>31978.915000000001</v>
      </c>
      <c r="R153" s="36"/>
      <c r="S153" s="33"/>
      <c r="T153" s="33"/>
      <c r="U153" s="33"/>
    </row>
    <row r="154" spans="1:33">
      <c r="A154" s="14" t="s">
        <v>50</v>
      </c>
      <c r="B154" s="44"/>
      <c r="C154" s="41">
        <v>46997.419000000002</v>
      </c>
      <c r="D154" s="41"/>
      <c r="E154" s="14">
        <f t="shared" si="19"/>
        <v>19091.001730624605</v>
      </c>
      <c r="F154" s="33">
        <f t="shared" si="20"/>
        <v>19091</v>
      </c>
      <c r="G154" s="33">
        <f t="shared" si="22"/>
        <v>1.1849000002257526E-3</v>
      </c>
      <c r="H154" s="33"/>
      <c r="I154" s="33">
        <f>+G154</f>
        <v>1.1849000002257526E-3</v>
      </c>
      <c r="J154" s="33"/>
      <c r="K154" s="33"/>
      <c r="L154" s="33"/>
      <c r="M154" s="33"/>
      <c r="N154" s="33"/>
      <c r="O154" s="33">
        <f t="shared" ca="1" si="18"/>
        <v>-1.538140842449013E-2</v>
      </c>
      <c r="P154" s="33"/>
      <c r="Q154" s="36">
        <f t="shared" si="21"/>
        <v>31978.919000000002</v>
      </c>
      <c r="R154" s="36"/>
      <c r="S154" s="33"/>
      <c r="T154" s="33"/>
      <c r="U154" s="33"/>
    </row>
    <row r="155" spans="1:33">
      <c r="A155" s="60" t="s">
        <v>486</v>
      </c>
      <c r="B155" s="61" t="s">
        <v>57</v>
      </c>
      <c r="C155" s="60">
        <v>47464.361700000001</v>
      </c>
      <c r="D155" s="60" t="s">
        <v>111</v>
      </c>
      <c r="E155" s="14">
        <f t="shared" si="19"/>
        <v>19773.002343770193</v>
      </c>
      <c r="F155" s="33">
        <f t="shared" si="20"/>
        <v>19773</v>
      </c>
      <c r="G155" s="33">
        <f t="shared" si="22"/>
        <v>1.6047000026446767E-3</v>
      </c>
      <c r="H155" s="33"/>
      <c r="I155" s="33"/>
      <c r="J155" s="33">
        <f t="shared" ref="J155:J168" si="23">+G155</f>
        <v>1.6047000026446767E-3</v>
      </c>
      <c r="K155" s="33"/>
      <c r="L155" s="33"/>
      <c r="M155" s="33"/>
      <c r="O155" s="33">
        <f t="shared" ca="1" si="18"/>
        <v>-1.4603484106372418E-2</v>
      </c>
      <c r="P155" s="33"/>
      <c r="Q155" s="36">
        <f t="shared" si="21"/>
        <v>32445.861700000001</v>
      </c>
      <c r="R155" s="36"/>
      <c r="S155" s="33"/>
      <c r="T155" s="33"/>
      <c r="U155" s="33"/>
      <c r="AB155" t="s">
        <v>34</v>
      </c>
      <c r="AG155" t="s">
        <v>33</v>
      </c>
    </row>
    <row r="156" spans="1:33">
      <c r="A156" s="60" t="s">
        <v>486</v>
      </c>
      <c r="B156" s="61" t="s">
        <v>55</v>
      </c>
      <c r="C156" s="60">
        <v>47473.6054</v>
      </c>
      <c r="D156" s="60" t="s">
        <v>111</v>
      </c>
      <c r="E156" s="14">
        <f t="shared" si="19"/>
        <v>19786.503377339694</v>
      </c>
      <c r="F156" s="33">
        <f t="shared" si="20"/>
        <v>19786.5</v>
      </c>
      <c r="G156" s="33">
        <f t="shared" si="22"/>
        <v>2.3123499995563179E-3</v>
      </c>
      <c r="H156" s="33"/>
      <c r="I156" s="33"/>
      <c r="J156" s="33">
        <f t="shared" si="23"/>
        <v>2.3123499995563179E-3</v>
      </c>
      <c r="K156" s="33"/>
      <c r="L156" s="33"/>
      <c r="M156" s="33"/>
      <c r="O156" s="33">
        <f t="shared" ca="1" si="18"/>
        <v>-1.4588085311219058E-2</v>
      </c>
      <c r="P156" s="33"/>
      <c r="Q156" s="36">
        <f t="shared" si="21"/>
        <v>32455.1054</v>
      </c>
      <c r="R156" s="36"/>
      <c r="S156" s="33"/>
      <c r="T156" s="33"/>
      <c r="U156" s="33"/>
    </row>
    <row r="157" spans="1:33">
      <c r="A157" s="14" t="s">
        <v>51</v>
      </c>
      <c r="B157" s="44"/>
      <c r="C157" s="41">
        <v>48525.5936</v>
      </c>
      <c r="D157" s="41"/>
      <c r="E157" s="14">
        <f t="shared" si="19"/>
        <v>21323.001533156086</v>
      </c>
      <c r="F157" s="33">
        <f t="shared" si="20"/>
        <v>21323</v>
      </c>
      <c r="G157" s="33">
        <f t="shared" si="22"/>
        <v>1.0496999966562726E-3</v>
      </c>
      <c r="H157" s="33"/>
      <c r="I157" s="33"/>
      <c r="J157" s="33">
        <f t="shared" si="23"/>
        <v>1.0496999966562726E-3</v>
      </c>
      <c r="K157" s="33"/>
      <c r="L157" s="33"/>
      <c r="M157" s="33"/>
      <c r="O157" s="33">
        <f t="shared" ca="1" si="18"/>
        <v>-1.2835474292468525E-2</v>
      </c>
      <c r="P157" s="33"/>
      <c r="Q157" s="36">
        <f t="shared" si="21"/>
        <v>33507.0936</v>
      </c>
      <c r="R157" s="36"/>
      <c r="S157" s="33"/>
      <c r="T157" s="33"/>
      <c r="U157" s="33"/>
    </row>
    <row r="158" spans="1:33">
      <c r="A158" s="14" t="s">
        <v>51</v>
      </c>
      <c r="B158" s="44"/>
      <c r="C158" s="41">
        <v>48525.594100000002</v>
      </c>
      <c r="D158" s="41"/>
      <c r="E158" s="14">
        <f t="shared" si="19"/>
        <v>21323.002263439066</v>
      </c>
      <c r="F158" s="33">
        <f t="shared" si="20"/>
        <v>21323</v>
      </c>
      <c r="G158" s="33">
        <f t="shared" si="22"/>
        <v>1.5496999985771254E-3</v>
      </c>
      <c r="H158" s="33"/>
      <c r="I158" s="33"/>
      <c r="J158" s="33">
        <f t="shared" si="23"/>
        <v>1.5496999985771254E-3</v>
      </c>
      <c r="K158" s="33"/>
      <c r="L158" s="33"/>
      <c r="M158" s="33"/>
      <c r="O158" s="33">
        <f t="shared" ca="1" si="18"/>
        <v>-1.2835474292468525E-2</v>
      </c>
      <c r="P158" s="33"/>
      <c r="Q158" s="36">
        <f t="shared" si="21"/>
        <v>33507.094100000002</v>
      </c>
      <c r="R158" s="36"/>
      <c r="S158" s="33"/>
      <c r="T158" s="33"/>
      <c r="U158" s="33"/>
    </row>
    <row r="159" spans="1:33">
      <c r="A159" s="14" t="s">
        <v>51</v>
      </c>
      <c r="B159" s="44"/>
      <c r="C159" s="41">
        <v>48558.457399999999</v>
      </c>
      <c r="D159" s="41"/>
      <c r="E159" s="14">
        <f t="shared" si="19"/>
        <v>21371.001280770284</v>
      </c>
      <c r="F159" s="33">
        <f t="shared" si="20"/>
        <v>21371</v>
      </c>
      <c r="G159" s="33">
        <f t="shared" si="22"/>
        <v>8.7689999782014638E-4</v>
      </c>
      <c r="H159" s="33"/>
      <c r="I159" s="33"/>
      <c r="J159" s="33">
        <f t="shared" si="23"/>
        <v>8.7689999782014638E-4</v>
      </c>
      <c r="K159" s="33"/>
      <c r="L159" s="33"/>
      <c r="M159" s="33"/>
      <c r="O159" s="33">
        <f t="shared" ca="1" si="18"/>
        <v>-1.2780723020812144E-2</v>
      </c>
      <c r="P159" s="33"/>
      <c r="Q159" s="36">
        <f t="shared" si="21"/>
        <v>33539.957399999999</v>
      </c>
      <c r="R159" s="36"/>
      <c r="S159" s="33"/>
      <c r="T159" s="33"/>
      <c r="U159" s="33"/>
    </row>
    <row r="160" spans="1:33">
      <c r="A160" s="14" t="s">
        <v>51</v>
      </c>
      <c r="B160" s="44"/>
      <c r="C160" s="41">
        <v>48558.457699999999</v>
      </c>
      <c r="D160" s="41"/>
      <c r="E160" s="14">
        <f t="shared" si="19"/>
        <v>21371.001718940071</v>
      </c>
      <c r="F160" s="33">
        <f t="shared" si="20"/>
        <v>21371</v>
      </c>
      <c r="G160" s="33">
        <f t="shared" si="22"/>
        <v>1.1768999975174665E-3</v>
      </c>
      <c r="H160" s="33"/>
      <c r="I160" s="33"/>
      <c r="J160" s="33">
        <f t="shared" si="23"/>
        <v>1.1768999975174665E-3</v>
      </c>
      <c r="K160" s="33"/>
      <c r="L160" s="33"/>
      <c r="M160" s="33"/>
      <c r="O160" s="33">
        <f t="shared" ca="1" si="18"/>
        <v>-1.2780723020812144E-2</v>
      </c>
      <c r="P160" s="33"/>
      <c r="Q160" s="36">
        <f t="shared" si="21"/>
        <v>33539.957699999999</v>
      </c>
      <c r="R160" s="36"/>
      <c r="S160" s="33"/>
      <c r="T160" s="33"/>
      <c r="U160" s="33"/>
    </row>
    <row r="161" spans="1:21">
      <c r="A161" s="14" t="s">
        <v>52</v>
      </c>
      <c r="B161" s="44"/>
      <c r="C161" s="41">
        <v>48862.45</v>
      </c>
      <c r="D161" s="41"/>
      <c r="E161" s="14">
        <f t="shared" si="19"/>
        <v>21815.002524588253</v>
      </c>
      <c r="F161" s="33">
        <f t="shared" si="20"/>
        <v>21815</v>
      </c>
      <c r="G161" s="33">
        <f t="shared" si="22"/>
        <v>1.7284999921685085E-3</v>
      </c>
      <c r="H161" s="33"/>
      <c r="I161" s="33"/>
      <c r="J161" s="33">
        <f t="shared" si="23"/>
        <v>1.7284999921685085E-3</v>
      </c>
      <c r="K161" s="33"/>
      <c r="L161" s="33"/>
      <c r="M161" s="33"/>
      <c r="N161" s="33"/>
      <c r="O161" s="33">
        <f t="shared" ca="1" si="18"/>
        <v>-1.2274273757990645E-2</v>
      </c>
      <c r="P161" s="33"/>
      <c r="Q161" s="36">
        <f t="shared" si="21"/>
        <v>33843.949999999997</v>
      </c>
      <c r="R161" s="36"/>
      <c r="S161" s="33"/>
      <c r="T161" s="33"/>
      <c r="U161" s="33"/>
    </row>
    <row r="162" spans="1:21">
      <c r="A162" s="14" t="s">
        <v>52</v>
      </c>
      <c r="B162" s="44" t="s">
        <v>57</v>
      </c>
      <c r="C162" s="41">
        <v>48862.45</v>
      </c>
      <c r="D162" s="41">
        <v>1.4E-2</v>
      </c>
      <c r="E162" s="14">
        <f t="shared" si="19"/>
        <v>21815.002524588253</v>
      </c>
      <c r="F162" s="33">
        <f t="shared" si="20"/>
        <v>21815</v>
      </c>
      <c r="G162" s="33">
        <f t="shared" si="22"/>
        <v>1.7284999921685085E-3</v>
      </c>
      <c r="H162" s="33"/>
      <c r="I162" s="33"/>
      <c r="J162" s="33">
        <f t="shared" si="23"/>
        <v>1.7284999921685085E-3</v>
      </c>
      <c r="K162" s="33"/>
      <c r="L162" s="33"/>
      <c r="M162" s="33"/>
      <c r="N162" s="33"/>
      <c r="O162" s="33">
        <f t="shared" ca="1" si="18"/>
        <v>-1.2274273757990645E-2</v>
      </c>
      <c r="P162" s="33"/>
      <c r="Q162" s="36">
        <f t="shared" si="21"/>
        <v>33843.949999999997</v>
      </c>
      <c r="R162" s="36"/>
      <c r="S162" s="33"/>
      <c r="T162" s="33"/>
      <c r="U162" s="33"/>
    </row>
    <row r="163" spans="1:21">
      <c r="A163" s="14" t="s">
        <v>52</v>
      </c>
      <c r="B163" s="44" t="s">
        <v>55</v>
      </c>
      <c r="C163" s="41">
        <v>48867.572</v>
      </c>
      <c r="D163" s="41"/>
      <c r="E163" s="14">
        <f t="shared" si="19"/>
        <v>21822.483543438178</v>
      </c>
      <c r="F163" s="33">
        <f t="shared" si="20"/>
        <v>21822.5</v>
      </c>
      <c r="G163" s="33">
        <f t="shared" si="22"/>
        <v>-1.1267250003584195E-2</v>
      </c>
      <c r="H163" s="33"/>
      <c r="I163" s="33"/>
      <c r="J163" s="33">
        <f t="shared" si="23"/>
        <v>-1.1267250003584195E-2</v>
      </c>
      <c r="K163" s="33"/>
      <c r="L163" s="33"/>
      <c r="M163" s="33"/>
      <c r="N163" s="33"/>
      <c r="O163" s="33">
        <f t="shared" ca="1" si="18"/>
        <v>-1.2265718871794333E-2</v>
      </c>
      <c r="P163" s="33"/>
      <c r="Q163" s="36">
        <f t="shared" si="21"/>
        <v>33849.072</v>
      </c>
      <c r="R163" s="36"/>
      <c r="S163" s="33"/>
      <c r="T163" s="33"/>
      <c r="U163" s="33"/>
    </row>
    <row r="164" spans="1:21">
      <c r="A164" s="14" t="s">
        <v>52</v>
      </c>
      <c r="B164" s="44" t="s">
        <v>55</v>
      </c>
      <c r="C164" s="41">
        <v>48867.572</v>
      </c>
      <c r="D164" s="41">
        <v>0.02</v>
      </c>
      <c r="E164" s="14">
        <f t="shared" si="19"/>
        <v>21822.483543438178</v>
      </c>
      <c r="F164" s="33">
        <f t="shared" si="20"/>
        <v>21822.5</v>
      </c>
      <c r="G164" s="33">
        <f t="shared" si="22"/>
        <v>-1.1267250003584195E-2</v>
      </c>
      <c r="H164" s="33"/>
      <c r="I164" s="33"/>
      <c r="J164" s="33">
        <f t="shared" si="23"/>
        <v>-1.1267250003584195E-2</v>
      </c>
      <c r="K164" s="33"/>
      <c r="L164" s="33"/>
      <c r="M164" s="33"/>
      <c r="N164" s="33"/>
      <c r="O164" s="33">
        <f t="shared" ca="1" si="18"/>
        <v>-1.2265718871794333E-2</v>
      </c>
      <c r="P164" s="33"/>
      <c r="Q164" s="36">
        <f t="shared" si="21"/>
        <v>33849.072</v>
      </c>
      <c r="R164" s="36"/>
      <c r="S164" s="33"/>
      <c r="T164" s="33"/>
      <c r="U164" s="33"/>
    </row>
    <row r="165" spans="1:21">
      <c r="A165" s="14" t="s">
        <v>52</v>
      </c>
      <c r="B165" s="44"/>
      <c r="C165" s="41">
        <v>48868.62</v>
      </c>
      <c r="D165" s="41"/>
      <c r="E165" s="14">
        <f t="shared" si="19"/>
        <v>21824.014216564832</v>
      </c>
      <c r="F165" s="33">
        <f t="shared" si="20"/>
        <v>21824</v>
      </c>
      <c r="G165" s="33">
        <f t="shared" si="22"/>
        <v>9.7335999962524511E-3</v>
      </c>
      <c r="H165" s="33"/>
      <c r="I165" s="33"/>
      <c r="J165" s="33">
        <f t="shared" si="23"/>
        <v>9.7335999962524511E-3</v>
      </c>
      <c r="K165" s="33"/>
      <c r="L165" s="33"/>
      <c r="M165" s="33"/>
      <c r="N165" s="33"/>
      <c r="O165" s="33">
        <f t="shared" ca="1" si="18"/>
        <v>-1.2264007894555073E-2</v>
      </c>
      <c r="P165" s="33"/>
      <c r="Q165" s="36">
        <f t="shared" si="21"/>
        <v>33850.120000000003</v>
      </c>
      <c r="R165" s="36"/>
      <c r="S165" s="33"/>
      <c r="T165" s="33"/>
      <c r="U165" s="33"/>
    </row>
    <row r="166" spans="1:21">
      <c r="A166" s="14" t="s">
        <v>52</v>
      </c>
      <c r="B166" s="44" t="s">
        <v>57</v>
      </c>
      <c r="C166" s="41">
        <v>48868.62</v>
      </c>
      <c r="D166" s="41">
        <v>3.0000000000000001E-3</v>
      </c>
      <c r="E166" s="14">
        <f t="shared" si="19"/>
        <v>21824.014216564832</v>
      </c>
      <c r="F166" s="33">
        <f t="shared" si="20"/>
        <v>21824</v>
      </c>
      <c r="G166" s="33">
        <f t="shared" si="22"/>
        <v>9.7335999962524511E-3</v>
      </c>
      <c r="H166" s="33"/>
      <c r="I166" s="33"/>
      <c r="J166" s="33">
        <f t="shared" si="23"/>
        <v>9.7335999962524511E-3</v>
      </c>
      <c r="K166" s="33"/>
      <c r="L166" s="33"/>
      <c r="M166" s="33"/>
      <c r="N166" s="33"/>
      <c r="O166" s="33">
        <f t="shared" ca="1" si="18"/>
        <v>-1.2264007894555073E-2</v>
      </c>
      <c r="P166" s="33"/>
      <c r="Q166" s="36">
        <f t="shared" si="21"/>
        <v>33850.120000000003</v>
      </c>
      <c r="R166" s="36"/>
      <c r="S166" s="33"/>
      <c r="T166" s="33"/>
      <c r="U166" s="33"/>
    </row>
    <row r="167" spans="1:21">
      <c r="A167" s="14" t="s">
        <v>52</v>
      </c>
      <c r="B167" s="44" t="s">
        <v>55</v>
      </c>
      <c r="C167" s="41">
        <v>48869.627999999997</v>
      </c>
      <c r="D167" s="41"/>
      <c r="E167" s="14">
        <f t="shared" si="19"/>
        <v>21825.486467053055</v>
      </c>
      <c r="F167" s="33">
        <f t="shared" si="20"/>
        <v>21825.5</v>
      </c>
      <c r="G167" s="33">
        <f t="shared" si="22"/>
        <v>-9.2655500047840178E-3</v>
      </c>
      <c r="H167" s="33"/>
      <c r="I167" s="33"/>
      <c r="J167" s="33">
        <f t="shared" si="23"/>
        <v>-9.2655500047840178E-3</v>
      </c>
      <c r="K167" s="33"/>
      <c r="L167" s="33"/>
      <c r="M167" s="33"/>
      <c r="N167" s="33"/>
      <c r="O167" s="33">
        <f t="shared" ca="1" si="18"/>
        <v>-1.2262296917315809E-2</v>
      </c>
      <c r="P167" s="33"/>
      <c r="Q167" s="36">
        <f t="shared" si="21"/>
        <v>33851.127999999997</v>
      </c>
      <c r="R167" s="36"/>
      <c r="S167" s="33"/>
      <c r="T167" s="33"/>
      <c r="U167" s="33"/>
    </row>
    <row r="168" spans="1:21">
      <c r="A168" s="14" t="s">
        <v>52</v>
      </c>
      <c r="B168" s="44" t="s">
        <v>55</v>
      </c>
      <c r="C168" s="41">
        <v>48869.627999999997</v>
      </c>
      <c r="D168" s="41">
        <v>3.0000000000000001E-3</v>
      </c>
      <c r="E168" s="14">
        <f t="shared" si="19"/>
        <v>21825.486467053055</v>
      </c>
      <c r="F168" s="33">
        <f t="shared" si="20"/>
        <v>21825.5</v>
      </c>
      <c r="G168" s="33">
        <f t="shared" si="22"/>
        <v>-9.2655500047840178E-3</v>
      </c>
      <c r="H168" s="33"/>
      <c r="I168" s="33"/>
      <c r="J168" s="33">
        <f t="shared" si="23"/>
        <v>-9.2655500047840178E-3</v>
      </c>
      <c r="K168" s="33"/>
      <c r="L168" s="33"/>
      <c r="M168" s="33"/>
      <c r="N168" s="33"/>
      <c r="O168" s="33">
        <f t="shared" ca="1" si="18"/>
        <v>-1.2262296917315809E-2</v>
      </c>
      <c r="P168" s="33"/>
      <c r="Q168" s="36">
        <f t="shared" si="21"/>
        <v>33851.127999999997</v>
      </c>
      <c r="R168" s="36"/>
      <c r="S168" s="33"/>
      <c r="T168" s="33"/>
      <c r="U168" s="33"/>
    </row>
    <row r="169" spans="1:21">
      <c r="A169" s="14" t="s">
        <v>54</v>
      </c>
      <c r="B169" s="44"/>
      <c r="C169" s="41">
        <v>49798.383999999998</v>
      </c>
      <c r="D169" s="41">
        <v>8.0000000000000002E-3</v>
      </c>
      <c r="E169" s="14">
        <f t="shared" si="19"/>
        <v>23181.99586630621</v>
      </c>
      <c r="F169" s="33">
        <f t="shared" si="20"/>
        <v>23182</v>
      </c>
      <c r="G169" s="33">
        <f t="shared" si="22"/>
        <v>-2.8302000064286403E-3</v>
      </c>
      <c r="H169" s="33"/>
      <c r="I169" s="33">
        <f t="shared" ref="I169:I175" si="24">+G169</f>
        <v>-2.8302000064286403E-3</v>
      </c>
      <c r="J169" s="33"/>
      <c r="K169" s="33"/>
      <c r="L169" s="33"/>
      <c r="M169" s="33"/>
      <c r="N169" s="33"/>
      <c r="O169" s="33">
        <f t="shared" ca="1" si="18"/>
        <v>-1.0715003167276693E-2</v>
      </c>
      <c r="P169" s="33"/>
      <c r="Q169" s="36">
        <f t="shared" si="21"/>
        <v>34779.883999999998</v>
      </c>
      <c r="R169" s="36"/>
      <c r="S169" s="33"/>
      <c r="T169" s="33"/>
      <c r="U169" s="33"/>
    </row>
    <row r="170" spans="1:21">
      <c r="A170" s="14" t="s">
        <v>54</v>
      </c>
      <c r="B170" s="44"/>
      <c r="C170" s="41">
        <v>49800.428999999996</v>
      </c>
      <c r="D170" s="41">
        <v>6.0000000000000001E-3</v>
      </c>
      <c r="E170" s="14">
        <f t="shared" si="19"/>
        <v>23184.982723695524</v>
      </c>
      <c r="F170" s="33">
        <f t="shared" si="20"/>
        <v>23185</v>
      </c>
      <c r="G170" s="33">
        <f t="shared" si="22"/>
        <v>-1.1828500006231479E-2</v>
      </c>
      <c r="H170" s="33"/>
      <c r="I170" s="33">
        <f t="shared" si="24"/>
        <v>-1.1828500006231479E-2</v>
      </c>
      <c r="J170" s="33"/>
      <c r="K170" s="33"/>
      <c r="L170" s="33"/>
      <c r="M170" s="33"/>
      <c r="N170" s="33"/>
      <c r="O170" s="33">
        <f t="shared" ca="1" si="18"/>
        <v>-1.0711581212798173E-2</v>
      </c>
      <c r="P170" s="33"/>
      <c r="Q170" s="36">
        <f t="shared" si="21"/>
        <v>34781.928999999996</v>
      </c>
      <c r="R170" s="36"/>
      <c r="S170" s="33"/>
      <c r="T170" s="33"/>
      <c r="U170" s="33"/>
    </row>
    <row r="171" spans="1:21">
      <c r="A171" s="14" t="s">
        <v>54</v>
      </c>
      <c r="B171" s="44"/>
      <c r="C171" s="41">
        <v>49811.392</v>
      </c>
      <c r="D171" s="41">
        <v>5.0000000000000001E-3</v>
      </c>
      <c r="E171" s="14">
        <f t="shared" si="19"/>
        <v>23200.994908321001</v>
      </c>
      <c r="F171" s="33">
        <f t="shared" si="20"/>
        <v>23201</v>
      </c>
      <c r="G171" s="33">
        <f t="shared" si="22"/>
        <v>-3.4861000021919608E-3</v>
      </c>
      <c r="H171" s="33"/>
      <c r="I171" s="33">
        <f t="shared" si="24"/>
        <v>-3.4861000021919608E-3</v>
      </c>
      <c r="J171" s="33"/>
      <c r="K171" s="33"/>
      <c r="L171" s="33"/>
      <c r="M171" s="33"/>
      <c r="N171" s="33"/>
      <c r="O171" s="33">
        <f t="shared" ca="1" si="18"/>
        <v>-1.069333078891271E-2</v>
      </c>
      <c r="P171" s="33"/>
      <c r="Q171" s="36">
        <f t="shared" si="21"/>
        <v>34792.892</v>
      </c>
      <c r="R171" s="36"/>
      <c r="S171" s="33"/>
      <c r="T171" s="33"/>
      <c r="U171" s="33"/>
    </row>
    <row r="172" spans="1:21">
      <c r="A172" s="14" t="s">
        <v>54</v>
      </c>
      <c r="B172" s="44"/>
      <c r="C172" s="41">
        <v>49989.425000000003</v>
      </c>
      <c r="D172" s="41">
        <v>1.2E-2</v>
      </c>
      <c r="E172" s="14">
        <f t="shared" si="19"/>
        <v>23461.023847974946</v>
      </c>
      <c r="F172" s="33">
        <f t="shared" si="20"/>
        <v>23461</v>
      </c>
      <c r="G172" s="33">
        <f t="shared" si="22"/>
        <v>1.6327899997122586E-2</v>
      </c>
      <c r="H172" s="33"/>
      <c r="I172" s="33">
        <f t="shared" si="24"/>
        <v>1.6327899997122586E-2</v>
      </c>
      <c r="J172" s="33"/>
      <c r="K172" s="33"/>
      <c r="L172" s="33"/>
      <c r="M172" s="33"/>
      <c r="N172" s="33"/>
      <c r="O172" s="33">
        <f t="shared" ca="1" si="18"/>
        <v>-1.0396761400773995E-2</v>
      </c>
      <c r="P172" s="33"/>
      <c r="Q172" s="36">
        <f t="shared" si="21"/>
        <v>34970.925000000003</v>
      </c>
      <c r="R172" s="36"/>
      <c r="S172" s="33"/>
      <c r="T172" s="33"/>
      <c r="U172" s="33"/>
    </row>
    <row r="173" spans="1:21">
      <c r="A173" s="41" t="s">
        <v>92</v>
      </c>
      <c r="B173" s="44" t="s">
        <v>57</v>
      </c>
      <c r="C173" s="41">
        <v>50427.589</v>
      </c>
      <c r="D173" s="41"/>
      <c r="E173" s="14">
        <f t="shared" si="19"/>
        <v>24100.991271511757</v>
      </c>
      <c r="F173" s="33">
        <f t="shared" si="20"/>
        <v>24101</v>
      </c>
      <c r="G173" s="33">
        <f t="shared" si="22"/>
        <v>-5.9761000084108673E-3</v>
      </c>
      <c r="H173" s="33"/>
      <c r="I173" s="33">
        <f t="shared" si="24"/>
        <v>-5.9761000084108673E-3</v>
      </c>
      <c r="K173" s="33"/>
      <c r="L173" s="33"/>
      <c r="M173" s="33"/>
      <c r="O173" s="33">
        <f t="shared" ca="1" si="18"/>
        <v>-9.6667444453556114E-3</v>
      </c>
      <c r="P173" s="33"/>
      <c r="Q173" s="36">
        <f t="shared" si="21"/>
        <v>35409.089</v>
      </c>
      <c r="R173" s="36"/>
      <c r="S173" s="33"/>
      <c r="T173" s="33"/>
      <c r="U173" s="33"/>
    </row>
    <row r="174" spans="1:21">
      <c r="A174" s="41" t="s">
        <v>92</v>
      </c>
      <c r="B174" s="44" t="s">
        <v>57</v>
      </c>
      <c r="C174" s="41">
        <v>50848.658000000003</v>
      </c>
      <c r="D174" s="41"/>
      <c r="E174" s="14">
        <f t="shared" si="19"/>
        <v>24715.990319953038</v>
      </c>
      <c r="F174" s="33">
        <f t="shared" si="20"/>
        <v>24716</v>
      </c>
      <c r="G174" s="33">
        <f t="shared" si="22"/>
        <v>-6.6275999997742474E-3</v>
      </c>
      <c r="H174" s="33"/>
      <c r="I174" s="33">
        <f t="shared" si="24"/>
        <v>-6.6275999997742474E-3</v>
      </c>
      <c r="K174" s="33"/>
      <c r="L174" s="33"/>
      <c r="M174" s="33"/>
      <c r="O174" s="33">
        <f t="shared" ca="1" si="18"/>
        <v>-8.9652437772582624E-3</v>
      </c>
      <c r="P174" s="33"/>
      <c r="Q174" s="36">
        <f t="shared" si="21"/>
        <v>35830.158000000003</v>
      </c>
      <c r="R174" s="36"/>
      <c r="S174" s="33"/>
      <c r="T174" s="33"/>
      <c r="U174" s="33"/>
    </row>
    <row r="175" spans="1:21">
      <c r="A175" s="60" t="s">
        <v>86</v>
      </c>
      <c r="B175" s="61" t="s">
        <v>57</v>
      </c>
      <c r="C175" s="60">
        <v>51780.478999999999</v>
      </c>
      <c r="D175" s="60" t="s">
        <v>111</v>
      </c>
      <c r="E175" s="14">
        <f t="shared" si="19"/>
        <v>26076.976353875263</v>
      </c>
      <c r="F175" s="33">
        <f t="shared" si="20"/>
        <v>26077</v>
      </c>
      <c r="G175" s="33">
        <f t="shared" si="22"/>
        <v>-1.6189699999813456E-2</v>
      </c>
      <c r="H175" s="33"/>
      <c r="I175" s="33">
        <f t="shared" si="24"/>
        <v>-1.6189699999813456E-2</v>
      </c>
      <c r="K175" s="33"/>
      <c r="L175" s="33"/>
      <c r="M175" s="33"/>
      <c r="O175" s="33">
        <f t="shared" ref="O175:O206" ca="1" si="25">+C$11+C$12*F175</f>
        <v>-7.4128170955013589E-3</v>
      </c>
      <c r="P175" s="33"/>
      <c r="Q175" s="36">
        <f t="shared" si="21"/>
        <v>36761.978999999999</v>
      </c>
      <c r="R175" s="36"/>
      <c r="S175" s="33"/>
      <c r="T175" s="33"/>
      <c r="U175" s="33"/>
    </row>
    <row r="176" spans="1:21">
      <c r="A176" s="14" t="s">
        <v>56</v>
      </c>
      <c r="B176" s="39" t="s">
        <v>55</v>
      </c>
      <c r="C176" s="40">
        <v>51910.241000000002</v>
      </c>
      <c r="D176" s="40">
        <v>2.3E-3</v>
      </c>
      <c r="E176" s="14">
        <f t="shared" si="19"/>
        <v>26266.502314047677</v>
      </c>
      <c r="F176" s="33">
        <f t="shared" si="20"/>
        <v>26266.5</v>
      </c>
      <c r="G176" s="33">
        <f t="shared" si="22"/>
        <v>1.5843499932088889E-3</v>
      </c>
      <c r="H176" s="37"/>
      <c r="I176" s="33"/>
      <c r="J176" s="33">
        <f>+G176</f>
        <v>1.5843499932088889E-3</v>
      </c>
      <c r="K176" s="33"/>
      <c r="L176" s="33"/>
      <c r="M176" s="33"/>
      <c r="N176" s="33"/>
      <c r="O176" s="33">
        <f t="shared" ca="1" si="25"/>
        <v>-7.1966636376079481E-3</v>
      </c>
      <c r="P176" s="33"/>
      <c r="Q176" s="36">
        <f t="shared" si="21"/>
        <v>36891.741000000002</v>
      </c>
      <c r="R176" s="36"/>
      <c r="S176" s="33"/>
      <c r="T176" s="33"/>
      <c r="U176" s="33"/>
    </row>
    <row r="177" spans="1:21">
      <c r="A177" s="14" t="s">
        <v>56</v>
      </c>
      <c r="B177" s="39" t="s">
        <v>57</v>
      </c>
      <c r="C177" s="40">
        <v>51911.260979999999</v>
      </c>
      <c r="D177" s="40">
        <v>3.4000000000000002E-4</v>
      </c>
      <c r="E177" s="14">
        <f t="shared" si="19"/>
        <v>26267.992062116111</v>
      </c>
      <c r="F177" s="33">
        <f t="shared" si="20"/>
        <v>26268</v>
      </c>
      <c r="G177" s="33">
        <f t="shared" si="22"/>
        <v>-5.4348000048776157E-3</v>
      </c>
      <c r="H177" s="37"/>
      <c r="I177" s="33"/>
      <c r="J177" s="33">
        <f>+G177</f>
        <v>-5.4348000048776157E-3</v>
      </c>
      <c r="K177" s="33"/>
      <c r="L177" s="33"/>
      <c r="M177" s="33"/>
      <c r="N177" s="33"/>
      <c r="O177" s="33">
        <f t="shared" ca="1" si="25"/>
        <v>-7.1949526603686878E-3</v>
      </c>
      <c r="P177" s="33"/>
      <c r="Q177" s="36">
        <f t="shared" si="21"/>
        <v>36892.760979999999</v>
      </c>
      <c r="R177" s="36"/>
      <c r="S177" s="33"/>
      <c r="T177" s="33"/>
      <c r="U177" s="33"/>
    </row>
    <row r="178" spans="1:21">
      <c r="A178" s="14" t="s">
        <v>56</v>
      </c>
      <c r="B178" s="39" t="s">
        <v>55</v>
      </c>
      <c r="C178" s="40">
        <v>51912.288919999999</v>
      </c>
      <c r="D178" s="40">
        <v>1.1000000000000001E-3</v>
      </c>
      <c r="E178" s="14">
        <f t="shared" si="19"/>
        <v>26269.493436289595</v>
      </c>
      <c r="F178" s="33">
        <f t="shared" si="20"/>
        <v>26269.5</v>
      </c>
      <c r="G178" s="33">
        <f t="shared" si="22"/>
        <v>-4.4939500003238209E-3</v>
      </c>
      <c r="H178" s="33"/>
      <c r="I178" s="33"/>
      <c r="J178" s="33">
        <f>+G178</f>
        <v>-4.4939500003238209E-3</v>
      </c>
      <c r="K178" s="33"/>
      <c r="L178" s="33"/>
      <c r="M178" s="33"/>
      <c r="N178" s="33"/>
      <c r="O178" s="33">
        <f t="shared" ca="1" si="25"/>
        <v>-7.1932416831294241E-3</v>
      </c>
      <c r="P178" s="33"/>
      <c r="Q178" s="36">
        <f t="shared" si="21"/>
        <v>36893.788919999999</v>
      </c>
      <c r="R178" s="36"/>
      <c r="S178" s="33"/>
      <c r="T178" s="33"/>
      <c r="U178" s="33"/>
    </row>
    <row r="179" spans="1:21">
      <c r="A179" s="12" t="s">
        <v>73</v>
      </c>
      <c r="B179" s="39" t="s">
        <v>57</v>
      </c>
      <c r="C179" s="40">
        <v>52686.986900000004</v>
      </c>
      <c r="D179" s="41">
        <v>1E-4</v>
      </c>
      <c r="E179" s="14">
        <f t="shared" si="19"/>
        <v>27400.990935581591</v>
      </c>
      <c r="F179" s="33">
        <f t="shared" si="20"/>
        <v>27401</v>
      </c>
      <c r="G179" s="33">
        <f t="shared" si="22"/>
        <v>-6.2060999989625998E-3</v>
      </c>
      <c r="H179" s="33"/>
      <c r="I179" s="33"/>
      <c r="K179" s="33">
        <f t="shared" ref="K179:K185" si="26">+G179</f>
        <v>-6.2060999989625998E-3</v>
      </c>
      <c r="L179" s="33"/>
      <c r="M179" s="33"/>
      <c r="N179" s="33"/>
      <c r="O179" s="33">
        <f t="shared" ca="1" si="25"/>
        <v>-5.9025945189795856E-3</v>
      </c>
      <c r="P179" s="33"/>
      <c r="Q179" s="36">
        <f t="shared" si="21"/>
        <v>37668.486900000004</v>
      </c>
      <c r="R179" s="36"/>
      <c r="S179" s="33"/>
      <c r="T179" s="33"/>
      <c r="U179" s="33"/>
    </row>
    <row r="180" spans="1:21">
      <c r="A180" s="13" t="s">
        <v>86</v>
      </c>
      <c r="B180" s="42" t="s">
        <v>57</v>
      </c>
      <c r="C180" s="13">
        <v>52725.328690000002</v>
      </c>
      <c r="D180" s="13">
        <v>1.8E-3</v>
      </c>
      <c r="E180" s="14">
        <f t="shared" si="19"/>
        <v>27456.991648922005</v>
      </c>
      <c r="F180" s="33">
        <f t="shared" si="20"/>
        <v>27457</v>
      </c>
      <c r="G180" s="33">
        <f t="shared" si="22"/>
        <v>-5.7177000053343363E-3</v>
      </c>
      <c r="H180" s="33"/>
      <c r="I180" s="33"/>
      <c r="K180" s="33">
        <f t="shared" si="26"/>
        <v>-5.7177000053343363E-3</v>
      </c>
      <c r="L180" s="33"/>
      <c r="M180" s="33"/>
      <c r="O180" s="33">
        <f t="shared" ca="1" si="25"/>
        <v>-5.838718035380476E-3</v>
      </c>
      <c r="P180" s="33"/>
      <c r="Q180" s="36">
        <f t="shared" si="21"/>
        <v>37706.828690000002</v>
      </c>
      <c r="R180" s="36"/>
      <c r="S180" s="33"/>
      <c r="T180" s="33"/>
      <c r="U180" s="33"/>
    </row>
    <row r="181" spans="1:21">
      <c r="A181" s="12" t="s">
        <v>73</v>
      </c>
      <c r="B181" s="39" t="s">
        <v>57</v>
      </c>
      <c r="C181" s="40">
        <v>52904.026100000003</v>
      </c>
      <c r="D181" s="41">
        <v>2.9999999999999997E-4</v>
      </c>
      <c r="E181" s="14">
        <f t="shared" si="19"/>
        <v>27717.991003205796</v>
      </c>
      <c r="F181" s="33">
        <f t="shared" si="20"/>
        <v>27718</v>
      </c>
      <c r="G181" s="33">
        <f t="shared" si="22"/>
        <v>-6.1598000029334798E-3</v>
      </c>
      <c r="H181" s="33"/>
      <c r="I181" s="33"/>
      <c r="K181" s="33">
        <f t="shared" si="26"/>
        <v>-6.1598000029334798E-3</v>
      </c>
      <c r="L181" s="33"/>
      <c r="M181" s="33"/>
      <c r="N181" s="33"/>
      <c r="O181" s="33">
        <f t="shared" ca="1" si="25"/>
        <v>-5.5410079957489144E-3</v>
      </c>
      <c r="P181" s="33"/>
      <c r="Q181" s="36">
        <f t="shared" si="21"/>
        <v>37885.526100000003</v>
      </c>
      <c r="R181" s="36"/>
      <c r="S181" s="33"/>
      <c r="T181" s="33"/>
      <c r="U181" s="33"/>
    </row>
    <row r="182" spans="1:21">
      <c r="A182" s="13" t="s">
        <v>86</v>
      </c>
      <c r="B182" s="42" t="s">
        <v>57</v>
      </c>
      <c r="C182" s="13">
        <v>53070.400900000001</v>
      </c>
      <c r="D182" s="13">
        <v>1.8E-3</v>
      </c>
      <c r="E182" s="14">
        <f t="shared" si="19"/>
        <v>27960.992372778492</v>
      </c>
      <c r="F182" s="33">
        <f t="shared" si="20"/>
        <v>27961</v>
      </c>
      <c r="G182" s="33">
        <f t="shared" si="22"/>
        <v>-5.2221000005374663E-3</v>
      </c>
      <c r="H182" s="33"/>
      <c r="I182" s="33"/>
      <c r="K182" s="33">
        <f t="shared" si="26"/>
        <v>-5.2221000005374663E-3</v>
      </c>
      <c r="L182" s="33"/>
      <c r="M182" s="33"/>
      <c r="O182" s="33">
        <f t="shared" ca="1" si="25"/>
        <v>-5.2638296829885037E-3</v>
      </c>
      <c r="P182" s="33"/>
      <c r="Q182" s="36">
        <f t="shared" si="21"/>
        <v>38051.900900000001</v>
      </c>
      <c r="R182" s="36"/>
      <c r="S182" s="33"/>
      <c r="T182" s="33"/>
      <c r="U182" s="33"/>
    </row>
    <row r="183" spans="1:21">
      <c r="A183" s="13" t="s">
        <v>86</v>
      </c>
      <c r="B183" s="42" t="s">
        <v>57</v>
      </c>
      <c r="C183" s="13">
        <v>53246.36146</v>
      </c>
      <c r="D183" s="13">
        <v>2E-3</v>
      </c>
      <c r="E183" s="14">
        <f t="shared" si="19"/>
        <v>28217.994377113158</v>
      </c>
      <c r="F183" s="33">
        <f t="shared" si="20"/>
        <v>28218</v>
      </c>
      <c r="G183" s="33">
        <f t="shared" ref="G183:G214" si="27">+C183-(C$7+F183*C$8)</f>
        <v>-3.8498000067193061E-3</v>
      </c>
      <c r="H183" s="33"/>
      <c r="I183" s="33"/>
      <c r="K183" s="33">
        <f t="shared" si="26"/>
        <v>-3.8498000067193061E-3</v>
      </c>
      <c r="L183" s="33"/>
      <c r="M183" s="33"/>
      <c r="O183" s="33">
        <f t="shared" ca="1" si="25"/>
        <v>-4.9706822493283051E-3</v>
      </c>
      <c r="P183" s="33"/>
      <c r="Q183" s="36">
        <f t="shared" si="21"/>
        <v>38227.86146</v>
      </c>
      <c r="R183" s="36"/>
      <c r="S183" s="33"/>
      <c r="T183" s="33"/>
      <c r="U183" s="33"/>
    </row>
    <row r="184" spans="1:21">
      <c r="A184" s="12" t="s">
        <v>73</v>
      </c>
      <c r="B184" s="39" t="s">
        <v>57</v>
      </c>
      <c r="C184" s="40">
        <v>53310.034500000002</v>
      </c>
      <c r="D184" s="41">
        <v>5.0000000000000001E-4</v>
      </c>
      <c r="E184" s="14">
        <f t="shared" si="19"/>
        <v>28310.993051941667</v>
      </c>
      <c r="F184" s="33">
        <f t="shared" si="20"/>
        <v>28311</v>
      </c>
      <c r="G184" s="33">
        <f t="shared" si="27"/>
        <v>-4.7571000031894073E-3</v>
      </c>
      <c r="H184" s="33"/>
      <c r="I184" s="33"/>
      <c r="K184" s="33">
        <f t="shared" si="26"/>
        <v>-4.7571000031894073E-3</v>
      </c>
      <c r="L184" s="33"/>
      <c r="M184" s="33"/>
      <c r="N184" s="33"/>
      <c r="O184" s="33">
        <f t="shared" ca="1" si="25"/>
        <v>-4.8646016604940723E-3</v>
      </c>
      <c r="P184" s="33"/>
      <c r="Q184" s="36">
        <f t="shared" si="21"/>
        <v>38291.534500000002</v>
      </c>
      <c r="R184" s="36"/>
      <c r="S184" s="33"/>
      <c r="T184" s="33"/>
      <c r="U184" s="33"/>
    </row>
    <row r="185" spans="1:21">
      <c r="A185" s="12" t="s">
        <v>73</v>
      </c>
      <c r="B185" s="39" t="s">
        <v>57</v>
      </c>
      <c r="C185" s="40">
        <v>53342.213799999998</v>
      </c>
      <c r="D185" s="41">
        <v>2.0000000000000001E-4</v>
      </c>
      <c r="E185" s="14">
        <f t="shared" si="19"/>
        <v>28357.993042155867</v>
      </c>
      <c r="F185" s="33">
        <f t="shared" si="20"/>
        <v>28358</v>
      </c>
      <c r="G185" s="33">
        <f t="shared" si="27"/>
        <v>-4.7638000105507672E-3</v>
      </c>
      <c r="H185" s="33"/>
      <c r="I185" s="33"/>
      <c r="K185" s="33">
        <f t="shared" si="26"/>
        <v>-4.7638000105507672E-3</v>
      </c>
      <c r="L185" s="33"/>
      <c r="M185" s="33"/>
      <c r="N185" s="33"/>
      <c r="O185" s="33">
        <f t="shared" ca="1" si="25"/>
        <v>-4.8109910403305381E-3</v>
      </c>
      <c r="P185" s="33"/>
      <c r="Q185" s="36">
        <f t="shared" si="21"/>
        <v>38323.713799999998</v>
      </c>
      <c r="R185" s="36"/>
      <c r="S185" s="33"/>
      <c r="T185" s="33"/>
      <c r="U185" s="33"/>
    </row>
    <row r="186" spans="1:21">
      <c r="A186" s="38" t="s">
        <v>76</v>
      </c>
      <c r="B186" s="43"/>
      <c r="C186" s="41">
        <v>53632.514799999997</v>
      </c>
      <c r="D186" s="41">
        <v>3.0999999999999999E-3</v>
      </c>
      <c r="E186" s="14">
        <f t="shared" si="19"/>
        <v>28781.996801068424</v>
      </c>
      <c r="F186" s="33">
        <f t="shared" si="20"/>
        <v>28782</v>
      </c>
      <c r="G186" s="33">
        <f t="shared" si="27"/>
        <v>-2.190200008044485E-3</v>
      </c>
      <c r="H186" s="33"/>
      <c r="I186" s="33"/>
      <c r="J186" s="33">
        <f>+G186</f>
        <v>-2.190200008044485E-3</v>
      </c>
      <c r="K186" s="33"/>
      <c r="L186" s="33"/>
      <c r="M186" s="33"/>
      <c r="N186" s="33"/>
      <c r="O186" s="33">
        <f t="shared" ca="1" si="25"/>
        <v>-4.3273548073658602E-3</v>
      </c>
      <c r="P186" s="33"/>
      <c r="Q186" s="36">
        <f t="shared" si="21"/>
        <v>38614.014799999997</v>
      </c>
      <c r="R186" s="36"/>
      <c r="S186" s="33"/>
      <c r="T186" s="33"/>
      <c r="U186" s="33"/>
    </row>
    <row r="187" spans="1:21">
      <c r="A187" s="13" t="s">
        <v>86</v>
      </c>
      <c r="B187" s="42" t="s">
        <v>57</v>
      </c>
      <c r="C187" s="13">
        <v>53649.629959999998</v>
      </c>
      <c r="D187" s="13">
        <v>1E-4</v>
      </c>
      <c r="E187" s="14">
        <f t="shared" si="19"/>
        <v>28806.99462117373</v>
      </c>
      <c r="F187" s="33">
        <f t="shared" si="20"/>
        <v>28807</v>
      </c>
      <c r="G187" s="33">
        <f t="shared" si="27"/>
        <v>-3.6827000076300465E-3</v>
      </c>
      <c r="H187" s="33"/>
      <c r="I187" s="33"/>
      <c r="K187" s="33">
        <f>+G187</f>
        <v>-3.6827000076300465E-3</v>
      </c>
      <c r="L187" s="33"/>
      <c r="M187" s="33"/>
      <c r="O187" s="33">
        <f t="shared" ca="1" si="25"/>
        <v>-4.2988385200448259E-3</v>
      </c>
      <c r="P187" s="33"/>
      <c r="Q187" s="36">
        <f t="shared" si="21"/>
        <v>38631.129959999998</v>
      </c>
      <c r="R187" s="36"/>
      <c r="S187" s="33"/>
      <c r="T187" s="33"/>
      <c r="U187" s="33"/>
    </row>
    <row r="188" spans="1:21">
      <c r="A188" s="13" t="s">
        <v>86</v>
      </c>
      <c r="B188" s="42" t="s">
        <v>57</v>
      </c>
      <c r="C188" s="13">
        <v>53684.550689999996</v>
      </c>
      <c r="D188" s="13" t="s">
        <v>87</v>
      </c>
      <c r="E188" s="14">
        <f t="shared" si="19"/>
        <v>28857.998650729154</v>
      </c>
      <c r="F188" s="33">
        <f t="shared" si="20"/>
        <v>28858</v>
      </c>
      <c r="G188" s="33">
        <f t="shared" si="27"/>
        <v>-9.2380000569391996E-4</v>
      </c>
      <c r="H188" s="33"/>
      <c r="I188" s="33"/>
      <c r="K188" s="33">
        <f>+G188</f>
        <v>-9.2380000569391996E-4</v>
      </c>
      <c r="L188" s="33"/>
      <c r="M188" s="33"/>
      <c r="O188" s="33">
        <f t="shared" ca="1" si="25"/>
        <v>-4.2406652939099287E-3</v>
      </c>
      <c r="P188" s="33"/>
      <c r="Q188" s="36">
        <f t="shared" si="21"/>
        <v>38666.050689999996</v>
      </c>
      <c r="R188" s="36"/>
      <c r="S188" s="33"/>
      <c r="T188" s="33"/>
      <c r="U188" s="33"/>
    </row>
    <row r="189" spans="1:21">
      <c r="A189" s="13" t="s">
        <v>86</v>
      </c>
      <c r="B189" s="42" t="s">
        <v>57</v>
      </c>
      <c r="C189" s="13">
        <v>53763.286390000001</v>
      </c>
      <c r="D189" s="13" t="s">
        <v>87</v>
      </c>
      <c r="E189" s="14">
        <f t="shared" si="19"/>
        <v>28972.997334028947</v>
      </c>
      <c r="F189" s="33">
        <f t="shared" si="20"/>
        <v>28973</v>
      </c>
      <c r="G189" s="33">
        <f t="shared" si="27"/>
        <v>-1.8253000016557053E-3</v>
      </c>
      <c r="H189" s="33"/>
      <c r="I189" s="33"/>
      <c r="K189" s="33">
        <f>+G189</f>
        <v>-1.8253000016557053E-3</v>
      </c>
      <c r="L189" s="33"/>
      <c r="M189" s="33"/>
      <c r="O189" s="33">
        <f t="shared" ca="1" si="25"/>
        <v>-4.1094903722331821E-3</v>
      </c>
      <c r="P189" s="33"/>
      <c r="Q189" s="36">
        <f t="shared" si="21"/>
        <v>38744.786390000001</v>
      </c>
      <c r="R189" s="36"/>
      <c r="S189" s="33"/>
      <c r="T189" s="33"/>
      <c r="U189" s="33"/>
    </row>
    <row r="190" spans="1:21">
      <c r="A190" s="38" t="s">
        <v>82</v>
      </c>
      <c r="B190" s="39" t="s">
        <v>57</v>
      </c>
      <c r="C190" s="41">
        <v>53984.428999999996</v>
      </c>
      <c r="D190" s="41">
        <v>1E-3</v>
      </c>
      <c r="E190" s="14">
        <f t="shared" si="19"/>
        <v>29295.990702621311</v>
      </c>
      <c r="F190" s="33">
        <f t="shared" si="20"/>
        <v>29296</v>
      </c>
      <c r="G190" s="33">
        <f t="shared" si="27"/>
        <v>-6.3656000056653284E-3</v>
      </c>
      <c r="H190" s="33"/>
      <c r="I190" s="33"/>
      <c r="J190" s="33">
        <f>+G190</f>
        <v>-6.3656000056653284E-3</v>
      </c>
      <c r="K190" s="33"/>
      <c r="L190" s="33"/>
      <c r="M190" s="33"/>
      <c r="N190" s="33"/>
      <c r="O190" s="33">
        <f t="shared" ca="1" si="25"/>
        <v>-3.74105994004547E-3</v>
      </c>
      <c r="P190" s="33"/>
      <c r="Q190" s="36">
        <f t="shared" si="21"/>
        <v>38965.928999999996</v>
      </c>
      <c r="R190" s="36"/>
      <c r="S190" s="33"/>
      <c r="T190" s="33"/>
      <c r="U190" s="33"/>
    </row>
    <row r="191" spans="1:21">
      <c r="A191" s="41" t="s">
        <v>92</v>
      </c>
      <c r="B191" s="44" t="s">
        <v>55</v>
      </c>
      <c r="C191" s="41">
        <v>54096.719899999996</v>
      </c>
      <c r="D191" s="41">
        <v>1E-4</v>
      </c>
      <c r="E191" s="14">
        <f t="shared" si="19"/>
        <v>29459.99896884042</v>
      </c>
      <c r="F191" s="33">
        <f t="shared" si="20"/>
        <v>29460</v>
      </c>
      <c r="G191" s="33">
        <f t="shared" si="27"/>
        <v>-7.0600000617559999E-4</v>
      </c>
      <c r="H191" s="33"/>
      <c r="I191" s="33"/>
      <c r="K191" s="33">
        <f t="shared" ref="K191:K203" si="28">+G191</f>
        <v>-7.0600000617559999E-4</v>
      </c>
      <c r="L191" s="33"/>
      <c r="M191" s="33"/>
      <c r="O191" s="33">
        <f t="shared" ca="1" si="25"/>
        <v>-3.5539930952195112E-3</v>
      </c>
      <c r="P191" s="33"/>
      <c r="Q191" s="36">
        <f t="shared" si="21"/>
        <v>39078.219899999996</v>
      </c>
      <c r="R191" s="36"/>
      <c r="S191" s="33"/>
      <c r="T191" s="33"/>
      <c r="U191" s="33"/>
    </row>
    <row r="192" spans="1:21">
      <c r="A192" s="60" t="s">
        <v>84</v>
      </c>
      <c r="B192" s="61" t="s">
        <v>57</v>
      </c>
      <c r="C192" s="60">
        <v>54596.523999999998</v>
      </c>
      <c r="D192" s="60" t="s">
        <v>111</v>
      </c>
      <c r="E192" s="14">
        <f t="shared" si="19"/>
        <v>30189.995824241909</v>
      </c>
      <c r="F192" s="33">
        <f t="shared" si="20"/>
        <v>30190</v>
      </c>
      <c r="G192" s="33">
        <f t="shared" si="27"/>
        <v>-2.859000007447321E-3</v>
      </c>
      <c r="H192" s="33"/>
      <c r="I192" s="33"/>
      <c r="J192" s="33"/>
      <c r="K192" s="33">
        <f t="shared" si="28"/>
        <v>-2.859000007447321E-3</v>
      </c>
      <c r="L192" s="33"/>
      <c r="M192" s="33"/>
      <c r="O192" s="33">
        <f t="shared" ca="1" si="25"/>
        <v>-2.7213175054454225E-3</v>
      </c>
      <c r="P192" s="33"/>
      <c r="Q192" s="36">
        <f t="shared" si="21"/>
        <v>39578.023999999998</v>
      </c>
      <c r="R192" s="36"/>
      <c r="S192" s="33"/>
      <c r="T192" s="33"/>
      <c r="U192" s="33"/>
    </row>
    <row r="193" spans="1:21">
      <c r="A193" s="38" t="s">
        <v>84</v>
      </c>
      <c r="B193" s="44" t="s">
        <v>57</v>
      </c>
      <c r="C193" s="41">
        <v>54596.52405</v>
      </c>
      <c r="D193" s="41">
        <v>2.9999999999999997E-4</v>
      </c>
      <c r="E193" s="14">
        <f t="shared" si="19"/>
        <v>30189.995897270212</v>
      </c>
      <c r="F193" s="33">
        <f t="shared" si="20"/>
        <v>30190</v>
      </c>
      <c r="G193" s="33">
        <f t="shared" si="27"/>
        <v>-2.8090000050724484E-3</v>
      </c>
      <c r="H193" s="33"/>
      <c r="I193" s="33"/>
      <c r="K193" s="33">
        <f t="shared" si="28"/>
        <v>-2.8090000050724484E-3</v>
      </c>
      <c r="L193" s="33"/>
      <c r="M193" s="33"/>
      <c r="N193" s="33"/>
      <c r="O193" s="33">
        <f t="shared" ca="1" si="25"/>
        <v>-2.7213175054454225E-3</v>
      </c>
      <c r="P193" s="33"/>
      <c r="Q193" s="36">
        <f t="shared" si="21"/>
        <v>39578.02405</v>
      </c>
      <c r="R193" s="36"/>
      <c r="S193" s="33"/>
      <c r="T193" s="33"/>
      <c r="U193" s="33"/>
    </row>
    <row r="194" spans="1:21">
      <c r="A194" s="60" t="s">
        <v>84</v>
      </c>
      <c r="B194" s="61" t="s">
        <v>57</v>
      </c>
      <c r="C194" s="60">
        <v>54709.493799999997</v>
      </c>
      <c r="D194" s="60" t="s">
        <v>111</v>
      </c>
      <c r="E194" s="14">
        <f t="shared" si="19"/>
        <v>30354.995668691634</v>
      </c>
      <c r="F194" s="33">
        <f t="shared" si="20"/>
        <v>30355</v>
      </c>
      <c r="G194" s="33">
        <f t="shared" si="27"/>
        <v>-2.9655000107595697E-3</v>
      </c>
      <c r="H194" s="33"/>
      <c r="I194" s="33"/>
      <c r="J194" s="33"/>
      <c r="K194" s="33">
        <f t="shared" si="28"/>
        <v>-2.9655000107595697E-3</v>
      </c>
      <c r="L194" s="33"/>
      <c r="M194" s="33"/>
      <c r="O194" s="33">
        <f t="shared" ca="1" si="25"/>
        <v>-2.5331100091266212E-3</v>
      </c>
      <c r="P194" s="33"/>
      <c r="Q194" s="36">
        <f t="shared" si="21"/>
        <v>39690.993799999997</v>
      </c>
      <c r="R194" s="36"/>
      <c r="S194" s="33"/>
      <c r="T194" s="33"/>
      <c r="U194" s="33"/>
    </row>
    <row r="195" spans="1:21">
      <c r="A195" s="38" t="s">
        <v>84</v>
      </c>
      <c r="B195" s="44" t="s">
        <v>57</v>
      </c>
      <c r="C195" s="41">
        <v>54709.493849999999</v>
      </c>
      <c r="D195" s="41">
        <v>2.0000000000000001E-4</v>
      </c>
      <c r="E195" s="14">
        <f t="shared" si="19"/>
        <v>30354.995741719937</v>
      </c>
      <c r="F195" s="33">
        <f t="shared" si="20"/>
        <v>30355</v>
      </c>
      <c r="G195" s="33">
        <f t="shared" si="27"/>
        <v>-2.9155000083846971E-3</v>
      </c>
      <c r="H195" s="33"/>
      <c r="I195" s="33"/>
      <c r="K195" s="33">
        <f t="shared" si="28"/>
        <v>-2.9155000083846971E-3</v>
      </c>
      <c r="L195" s="33"/>
      <c r="M195" s="33"/>
      <c r="N195" s="33"/>
      <c r="O195" s="33">
        <f t="shared" ca="1" si="25"/>
        <v>-2.5331100091266212E-3</v>
      </c>
      <c r="P195" s="33"/>
      <c r="Q195" s="36">
        <f t="shared" si="21"/>
        <v>39690.993849999999</v>
      </c>
      <c r="R195" s="36"/>
      <c r="S195" s="33"/>
      <c r="T195" s="33"/>
      <c r="U195" s="33"/>
    </row>
    <row r="196" spans="1:21">
      <c r="A196" s="60" t="s">
        <v>84</v>
      </c>
      <c r="B196" s="61" t="s">
        <v>57</v>
      </c>
      <c r="C196" s="60">
        <v>54772.483999999997</v>
      </c>
      <c r="D196" s="60" t="s">
        <v>111</v>
      </c>
      <c r="E196" s="14">
        <f t="shared" si="19"/>
        <v>30446.997010659637</v>
      </c>
      <c r="F196" s="33">
        <f t="shared" si="20"/>
        <v>30447</v>
      </c>
      <c r="G196" s="33">
        <f t="shared" si="27"/>
        <v>-2.0467000067583285E-3</v>
      </c>
      <c r="H196" s="33"/>
      <c r="I196" s="33"/>
      <c r="J196" s="33"/>
      <c r="K196" s="33">
        <f t="shared" si="28"/>
        <v>-2.0467000067583285E-3</v>
      </c>
      <c r="L196" s="33"/>
      <c r="M196" s="33"/>
      <c r="O196" s="33">
        <f t="shared" ca="1" si="25"/>
        <v>-2.4281700717852239E-3</v>
      </c>
      <c r="P196" s="33"/>
      <c r="Q196" s="36">
        <f t="shared" si="21"/>
        <v>39753.983999999997</v>
      </c>
      <c r="R196" s="36"/>
      <c r="S196" s="33"/>
      <c r="T196" s="33"/>
      <c r="U196" s="33"/>
    </row>
    <row r="197" spans="1:21">
      <c r="A197" s="38" t="s">
        <v>84</v>
      </c>
      <c r="B197" s="44" t="s">
        <v>57</v>
      </c>
      <c r="C197" s="41">
        <v>54772.484020000004</v>
      </c>
      <c r="D197" s="41">
        <v>1E-3</v>
      </c>
      <c r="E197" s="14">
        <f t="shared" si="19"/>
        <v>30446.997039870967</v>
      </c>
      <c r="F197" s="33">
        <f t="shared" si="20"/>
        <v>30447</v>
      </c>
      <c r="G197" s="33">
        <f t="shared" si="27"/>
        <v>-2.0266999999876134E-3</v>
      </c>
      <c r="H197" s="33"/>
      <c r="I197" s="33"/>
      <c r="K197" s="33">
        <f t="shared" si="28"/>
        <v>-2.0266999999876134E-3</v>
      </c>
      <c r="L197" s="33"/>
      <c r="M197" s="33"/>
      <c r="N197" s="33"/>
      <c r="O197" s="33">
        <f t="shared" ca="1" si="25"/>
        <v>-2.4281700717852239E-3</v>
      </c>
      <c r="P197" s="33"/>
      <c r="Q197" s="36">
        <f t="shared" si="21"/>
        <v>39753.984020000004</v>
      </c>
      <c r="R197" s="36"/>
      <c r="S197" s="33"/>
      <c r="T197" s="33"/>
      <c r="U197" s="33"/>
    </row>
    <row r="198" spans="1:21">
      <c r="A198" s="60" t="s">
        <v>84</v>
      </c>
      <c r="B198" s="61" t="s">
        <v>55</v>
      </c>
      <c r="C198" s="60">
        <v>54830.338100000001</v>
      </c>
      <c r="D198" s="60" t="s">
        <v>111</v>
      </c>
      <c r="E198" s="14">
        <f t="shared" si="19"/>
        <v>30531.496739797687</v>
      </c>
      <c r="F198" s="33">
        <f t="shared" si="20"/>
        <v>30531.5</v>
      </c>
      <c r="G198" s="33">
        <f t="shared" si="27"/>
        <v>-2.2321500073303469E-3</v>
      </c>
      <c r="H198" s="33"/>
      <c r="I198" s="33"/>
      <c r="J198" s="33"/>
      <c r="K198" s="33">
        <f t="shared" si="28"/>
        <v>-2.2321500073303469E-3</v>
      </c>
      <c r="L198" s="33"/>
      <c r="M198" s="33"/>
      <c r="O198" s="33">
        <f t="shared" ca="1" si="25"/>
        <v>-2.3317850206401453E-3</v>
      </c>
      <c r="P198" s="33"/>
      <c r="Q198" s="36">
        <f t="shared" si="21"/>
        <v>39811.838100000001</v>
      </c>
      <c r="R198" s="36"/>
      <c r="S198" s="33"/>
      <c r="T198" s="33"/>
      <c r="U198" s="33"/>
    </row>
    <row r="199" spans="1:21">
      <c r="A199" s="38" t="s">
        <v>84</v>
      </c>
      <c r="B199" s="44" t="s">
        <v>55</v>
      </c>
      <c r="C199" s="41">
        <v>54830.33812</v>
      </c>
      <c r="D199" s="41">
        <v>2.9999999999999997E-4</v>
      </c>
      <c r="E199" s="14">
        <f t="shared" si="19"/>
        <v>30531.496769009005</v>
      </c>
      <c r="F199" s="33">
        <f t="shared" si="20"/>
        <v>30531.5</v>
      </c>
      <c r="G199" s="33">
        <f t="shared" si="27"/>
        <v>-2.2121500078355893E-3</v>
      </c>
      <c r="H199" s="33"/>
      <c r="I199" s="33"/>
      <c r="K199" s="33">
        <f t="shared" si="28"/>
        <v>-2.2121500078355893E-3</v>
      </c>
      <c r="L199" s="33"/>
      <c r="M199" s="33"/>
      <c r="N199" s="33"/>
      <c r="O199" s="33">
        <f t="shared" ca="1" si="25"/>
        <v>-2.3317850206401453E-3</v>
      </c>
      <c r="P199" s="33"/>
      <c r="Q199" s="36">
        <f t="shared" si="21"/>
        <v>39811.83812</v>
      </c>
      <c r="R199" s="36"/>
      <c r="S199" s="33"/>
      <c r="T199" s="33"/>
      <c r="U199" s="33"/>
    </row>
    <row r="200" spans="1:21">
      <c r="A200" s="13" t="s">
        <v>85</v>
      </c>
      <c r="B200" s="42" t="s">
        <v>57</v>
      </c>
      <c r="C200" s="13">
        <v>55104.548499999997</v>
      </c>
      <c r="D200" s="13">
        <v>2.0000000000000001E-4</v>
      </c>
      <c r="E200" s="14">
        <f t="shared" si="19"/>
        <v>30931.999116065472</v>
      </c>
      <c r="F200" s="33">
        <f t="shared" si="20"/>
        <v>30932</v>
      </c>
      <c r="G200" s="33">
        <f t="shared" si="27"/>
        <v>-6.0520000261021778E-4</v>
      </c>
      <c r="H200" s="33"/>
      <c r="I200" s="33"/>
      <c r="K200" s="33">
        <f t="shared" si="28"/>
        <v>-6.0520000261021778E-4</v>
      </c>
      <c r="L200" s="33"/>
      <c r="M200" s="33"/>
      <c r="O200" s="33">
        <f t="shared" ca="1" si="25"/>
        <v>-1.874954097757231E-3</v>
      </c>
      <c r="P200" s="33"/>
      <c r="Q200" s="36">
        <f t="shared" si="21"/>
        <v>40086.048499999997</v>
      </c>
      <c r="R200" s="36"/>
      <c r="S200" s="33"/>
      <c r="T200" s="33"/>
      <c r="U200" s="33"/>
    </row>
    <row r="201" spans="1:21">
      <c r="A201" s="13" t="s">
        <v>88</v>
      </c>
      <c r="B201" s="42" t="s">
        <v>57</v>
      </c>
      <c r="C201" s="13">
        <v>55563.62</v>
      </c>
      <c r="D201" s="13">
        <v>1.4E-3</v>
      </c>
      <c r="E201" s="14">
        <f t="shared" si="19"/>
        <v>31602.503322422417</v>
      </c>
      <c r="F201" s="33">
        <f t="shared" si="20"/>
        <v>31602.5</v>
      </c>
      <c r="G201" s="33">
        <f t="shared" si="27"/>
        <v>2.2747499970137142E-3</v>
      </c>
      <c r="H201" s="33"/>
      <c r="I201" s="33"/>
      <c r="K201" s="33">
        <f t="shared" si="28"/>
        <v>2.2747499970137142E-3</v>
      </c>
      <c r="L201" s="33"/>
      <c r="M201" s="33"/>
      <c r="O201" s="33">
        <f t="shared" ca="1" si="25"/>
        <v>-1.1101472718071936E-3</v>
      </c>
      <c r="P201" s="33"/>
      <c r="Q201" s="36">
        <f t="shared" si="21"/>
        <v>40545.120000000003</v>
      </c>
      <c r="R201" s="36"/>
      <c r="S201" s="33"/>
      <c r="T201" s="33"/>
      <c r="U201" s="33"/>
    </row>
    <row r="202" spans="1:21">
      <c r="A202" s="13" t="s">
        <v>89</v>
      </c>
      <c r="B202" s="42" t="s">
        <v>55</v>
      </c>
      <c r="C202" s="13">
        <v>55852.888599999998</v>
      </c>
      <c r="D202" s="13">
        <v>2.9999999999999997E-4</v>
      </c>
      <c r="E202" s="14">
        <f t="shared" si="19"/>
        <v>32024.9991930373</v>
      </c>
      <c r="F202" s="33">
        <f t="shared" si="20"/>
        <v>32025</v>
      </c>
      <c r="G202" s="33">
        <f t="shared" si="27"/>
        <v>-5.5250000878004357E-4</v>
      </c>
      <c r="H202" s="33"/>
      <c r="I202" s="33"/>
      <c r="K202" s="33">
        <f t="shared" si="28"/>
        <v>-5.5250000878004357E-4</v>
      </c>
      <c r="L202" s="33"/>
      <c r="M202" s="33"/>
      <c r="O202" s="33">
        <f t="shared" ca="1" si="25"/>
        <v>-6.2822201608177947E-4</v>
      </c>
      <c r="P202" s="33"/>
      <c r="Q202" s="36">
        <f t="shared" si="21"/>
        <v>40834.388599999998</v>
      </c>
      <c r="R202" s="36"/>
      <c r="S202" s="33"/>
      <c r="T202" s="33"/>
      <c r="U202" s="33"/>
    </row>
    <row r="203" spans="1:21">
      <c r="A203" s="43" t="s">
        <v>93</v>
      </c>
      <c r="B203" s="39" t="s">
        <v>57</v>
      </c>
      <c r="C203" s="40">
        <v>55919.3001</v>
      </c>
      <c r="D203" s="40">
        <v>5.0000000000000001E-4</v>
      </c>
      <c r="E203" s="14">
        <f t="shared" si="19"/>
        <v>32121.997569326122</v>
      </c>
      <c r="F203" s="33">
        <f t="shared" si="20"/>
        <v>32122</v>
      </c>
      <c r="G203" s="33">
        <f t="shared" si="27"/>
        <v>-1.6642000045976602E-3</v>
      </c>
      <c r="H203" s="33"/>
      <c r="I203" s="33"/>
      <c r="K203" s="33">
        <f t="shared" si="28"/>
        <v>-1.6642000045976602E-3</v>
      </c>
      <c r="L203" s="33"/>
      <c r="M203" s="33"/>
      <c r="O203" s="33">
        <f t="shared" ca="1" si="25"/>
        <v>-5.1757882127618365E-4</v>
      </c>
      <c r="P203" s="33"/>
      <c r="Q203" s="36">
        <f t="shared" si="21"/>
        <v>40900.8001</v>
      </c>
      <c r="R203" s="36"/>
      <c r="S203" s="33"/>
      <c r="T203" s="33"/>
      <c r="U203" s="33"/>
    </row>
    <row r="204" spans="1:21">
      <c r="A204" s="38" t="s">
        <v>96</v>
      </c>
      <c r="B204" s="44" t="s">
        <v>55</v>
      </c>
      <c r="C204" s="41">
        <v>56167.491300000002</v>
      </c>
      <c r="D204" s="41">
        <v>1.0699999999999999E-2</v>
      </c>
      <c r="E204" s="14">
        <f t="shared" si="19"/>
        <v>32484.49718775327</v>
      </c>
      <c r="F204" s="33">
        <f t="shared" si="20"/>
        <v>32484.5</v>
      </c>
      <c r="G204" s="33">
        <f t="shared" si="27"/>
        <v>-1.9254500002716668E-3</v>
      </c>
      <c r="H204" s="33"/>
      <c r="I204" s="33"/>
      <c r="J204" s="33">
        <f>+G204</f>
        <v>-1.9254500002716668E-3</v>
      </c>
      <c r="K204" s="33"/>
      <c r="L204" s="33"/>
      <c r="M204" s="33"/>
      <c r="O204" s="33">
        <f t="shared" ca="1" si="25"/>
        <v>-1.0409265512123511E-4</v>
      </c>
      <c r="P204" s="33"/>
      <c r="Q204" s="36">
        <f t="shared" si="21"/>
        <v>41148.991300000002</v>
      </c>
      <c r="R204" s="36"/>
      <c r="S204" s="33"/>
      <c r="T204" s="33"/>
      <c r="U204" s="33"/>
    </row>
    <row r="205" spans="1:21">
      <c r="A205" s="41" t="s">
        <v>98</v>
      </c>
      <c r="B205" s="44" t="s">
        <v>57</v>
      </c>
      <c r="C205" s="41">
        <v>56190.428059999998</v>
      </c>
      <c r="D205" s="41">
        <v>5.5999999999999995E-4</v>
      </c>
      <c r="E205" s="14">
        <f t="shared" si="19"/>
        <v>32517.997838654483</v>
      </c>
      <c r="F205" s="33">
        <f t="shared" si="20"/>
        <v>32518</v>
      </c>
      <c r="G205" s="33">
        <f t="shared" si="27"/>
        <v>-1.4798000047449023E-3</v>
      </c>
      <c r="H205" s="33"/>
      <c r="I205" s="33"/>
      <c r="K205" s="33">
        <f t="shared" ref="K205:K210" si="29">+G205</f>
        <v>-1.4798000047449023E-3</v>
      </c>
      <c r="L205" s="33"/>
      <c r="M205" s="33"/>
      <c r="O205" s="33">
        <f t="shared" ca="1" si="25"/>
        <v>-6.5880830111060551E-5</v>
      </c>
      <c r="P205" s="33"/>
      <c r="Q205" s="36">
        <f t="shared" si="21"/>
        <v>41171.928059999998</v>
      </c>
      <c r="R205" s="36"/>
      <c r="S205" s="33"/>
      <c r="T205" s="33"/>
      <c r="U205" s="33"/>
    </row>
    <row r="206" spans="1:21">
      <c r="A206" s="41" t="s">
        <v>98</v>
      </c>
      <c r="B206" s="44" t="s">
        <v>57</v>
      </c>
      <c r="C206" s="41">
        <v>56203.437030000001</v>
      </c>
      <c r="D206" s="41">
        <v>3.6999999999999999E-4</v>
      </c>
      <c r="E206" s="14">
        <f t="shared" si="19"/>
        <v>32536.998297418257</v>
      </c>
      <c r="F206" s="33">
        <f t="shared" si="20"/>
        <v>32537</v>
      </c>
      <c r="G206" s="33">
        <f t="shared" si="27"/>
        <v>-1.1656999995466322E-3</v>
      </c>
      <c r="H206" s="33"/>
      <c r="I206" s="33"/>
      <c r="K206" s="33">
        <f t="shared" si="29"/>
        <v>-1.1656999995466322E-3</v>
      </c>
      <c r="L206" s="33"/>
      <c r="M206" s="33"/>
      <c r="O206" s="33">
        <f t="shared" ca="1" si="25"/>
        <v>-4.4208451747074218E-5</v>
      </c>
      <c r="P206" s="33"/>
      <c r="Q206" s="36">
        <f t="shared" si="21"/>
        <v>41184.937030000001</v>
      </c>
      <c r="R206" s="36"/>
      <c r="S206" s="33"/>
      <c r="T206" s="33"/>
      <c r="U206" s="33"/>
    </row>
    <row r="207" spans="1:21">
      <c r="A207" s="38" t="s">
        <v>97</v>
      </c>
      <c r="B207" s="44" t="s">
        <v>57</v>
      </c>
      <c r="C207" s="41">
        <v>56212.339440000003</v>
      </c>
      <c r="D207" s="41">
        <v>2.0000000000000001E-4</v>
      </c>
      <c r="E207" s="14">
        <f t="shared" si="19"/>
        <v>32550.000854431088</v>
      </c>
      <c r="F207" s="33">
        <f t="shared" si="20"/>
        <v>32550</v>
      </c>
      <c r="G207" s="33">
        <f t="shared" si="27"/>
        <v>5.8499999431660399E-4</v>
      </c>
      <c r="H207" s="33"/>
      <c r="I207" s="33"/>
      <c r="K207" s="33">
        <f t="shared" si="29"/>
        <v>5.8499999431660399E-4</v>
      </c>
      <c r="L207" s="33"/>
      <c r="M207" s="33"/>
      <c r="N207" s="33"/>
      <c r="O207" s="33">
        <f t="shared" ref="O207:O238" ca="1" si="30">+C$11+C$12*F207</f>
        <v>-2.9379982340135835E-5</v>
      </c>
      <c r="P207" s="33"/>
      <c r="Q207" s="36">
        <f t="shared" si="21"/>
        <v>41193.839440000003</v>
      </c>
      <c r="R207" s="36"/>
      <c r="S207" s="33"/>
      <c r="T207" s="33"/>
      <c r="U207" s="33"/>
    </row>
    <row r="208" spans="1:21">
      <c r="A208" s="41" t="s">
        <v>98</v>
      </c>
      <c r="B208" s="44" t="s">
        <v>55</v>
      </c>
      <c r="C208" s="41">
        <v>56252.392509999998</v>
      </c>
      <c r="D208" s="41">
        <v>8.4999999999999995E-4</v>
      </c>
      <c r="E208" s="14">
        <f t="shared" si="19"/>
        <v>32608.501005088456</v>
      </c>
      <c r="F208" s="33">
        <f t="shared" si="20"/>
        <v>32608.5</v>
      </c>
      <c r="G208" s="33">
        <f t="shared" si="27"/>
        <v>6.8814999394817278E-4</v>
      </c>
      <c r="H208" s="33"/>
      <c r="I208" s="33"/>
      <c r="K208" s="33">
        <f t="shared" si="29"/>
        <v>6.8814999394817278E-4</v>
      </c>
      <c r="L208" s="33"/>
      <c r="M208" s="33"/>
      <c r="O208" s="33">
        <f t="shared" ca="1" si="30"/>
        <v>3.7348129991073009E-5</v>
      </c>
      <c r="P208" s="33"/>
      <c r="Q208" s="36">
        <f t="shared" si="21"/>
        <v>41233.892509999998</v>
      </c>
      <c r="R208" s="36"/>
      <c r="S208" s="33"/>
      <c r="T208" s="33"/>
      <c r="U208" s="33"/>
    </row>
    <row r="209" spans="1:21">
      <c r="A209" s="41" t="s">
        <v>98</v>
      </c>
      <c r="B209" s="44" t="s">
        <v>55</v>
      </c>
      <c r="C209" s="41">
        <v>56558.438629999997</v>
      </c>
      <c r="D209" s="41">
        <v>1.48E-3</v>
      </c>
      <c r="E209" s="14">
        <f t="shared" si="19"/>
        <v>33055.501550317727</v>
      </c>
      <c r="F209" s="33">
        <f t="shared" si="20"/>
        <v>33055.5</v>
      </c>
      <c r="G209" s="33">
        <f t="shared" si="27"/>
        <v>1.0614499915391207E-3</v>
      </c>
      <c r="H209" s="33"/>
      <c r="I209" s="33"/>
      <c r="K209" s="33">
        <f t="shared" si="29"/>
        <v>1.0614499915391207E-3</v>
      </c>
      <c r="L209" s="33"/>
      <c r="M209" s="33"/>
      <c r="O209" s="33">
        <f t="shared" ca="1" si="30"/>
        <v>5.4721934729110022E-4</v>
      </c>
      <c r="P209" s="33"/>
      <c r="Q209" s="36">
        <f t="shared" si="21"/>
        <v>41539.938629999997</v>
      </c>
      <c r="R209" s="36"/>
      <c r="S209" s="33"/>
      <c r="T209" s="33"/>
      <c r="U209" s="33"/>
    </row>
    <row r="210" spans="1:21">
      <c r="A210" s="63" t="s">
        <v>102</v>
      </c>
      <c r="B210" s="64" t="s">
        <v>57</v>
      </c>
      <c r="C210" s="65">
        <v>56579.318290000003</v>
      </c>
      <c r="D210" s="63">
        <v>2.9999999999999997E-4</v>
      </c>
      <c r="E210" s="14">
        <f t="shared" si="19"/>
        <v>33085.997670981516</v>
      </c>
      <c r="F210" s="33">
        <f t="shared" si="20"/>
        <v>33086</v>
      </c>
      <c r="G210" s="33">
        <f t="shared" si="27"/>
        <v>-1.5945999984978698E-3</v>
      </c>
      <c r="H210" s="33"/>
      <c r="I210" s="33"/>
      <c r="K210" s="33">
        <f t="shared" si="29"/>
        <v>-1.5945999984978698E-3</v>
      </c>
      <c r="L210" s="33"/>
      <c r="M210" s="33"/>
      <c r="N210" s="33"/>
      <c r="O210" s="33">
        <f t="shared" ca="1" si="30"/>
        <v>5.8200921782275428E-4</v>
      </c>
      <c r="P210" s="33"/>
      <c r="Q210" s="36">
        <f t="shared" si="21"/>
        <v>41560.818290000003</v>
      </c>
      <c r="R210" s="36"/>
      <c r="S210" s="33"/>
      <c r="T210" s="33"/>
      <c r="U210" s="33"/>
    </row>
    <row r="211" spans="1:21">
      <c r="A211" s="43" t="s">
        <v>99</v>
      </c>
      <c r="B211" s="39" t="s">
        <v>57</v>
      </c>
      <c r="C211" s="41">
        <v>56644.361799999999</v>
      </c>
      <c r="D211" s="40">
        <v>1.9E-3</v>
      </c>
      <c r="E211" s="14">
        <f t="shared" si="19"/>
        <v>33180.998007641967</v>
      </c>
      <c r="F211" s="33">
        <f t="shared" si="20"/>
        <v>33181</v>
      </c>
      <c r="G211" s="33">
        <f t="shared" si="27"/>
        <v>-1.3641000041388907E-3</v>
      </c>
      <c r="H211" s="33"/>
      <c r="I211" s="33"/>
      <c r="J211" s="33">
        <f>+G211</f>
        <v>-1.3641000041388907E-3</v>
      </c>
      <c r="K211" s="33"/>
      <c r="L211" s="33"/>
      <c r="M211" s="33"/>
      <c r="O211" s="33">
        <f t="shared" ca="1" si="30"/>
        <v>6.9037110964267207E-4</v>
      </c>
      <c r="P211" s="33"/>
      <c r="Q211" s="36">
        <f t="shared" si="21"/>
        <v>41625.861799999999</v>
      </c>
      <c r="R211" s="36"/>
      <c r="S211" s="33"/>
      <c r="T211" s="33"/>
      <c r="U211" s="33"/>
    </row>
    <row r="212" spans="1:21">
      <c r="A212" s="66" t="s">
        <v>100</v>
      </c>
      <c r="B212" s="67" t="s">
        <v>57</v>
      </c>
      <c r="C212" s="66">
        <v>56725.494700000003</v>
      </c>
      <c r="D212" s="66">
        <v>2.3999999999999998E-3</v>
      </c>
      <c r="E212" s="14">
        <f t="shared" si="19"/>
        <v>33299.497959662382</v>
      </c>
      <c r="F212" s="33">
        <f t="shared" si="20"/>
        <v>33299.5</v>
      </c>
      <c r="G212" s="33">
        <f t="shared" si="27"/>
        <v>-1.3969499996164814E-3</v>
      </c>
      <c r="H212" s="33"/>
      <c r="I212" s="33"/>
      <c r="J212" s="33">
        <f>+G212</f>
        <v>-1.3969499996164814E-3</v>
      </c>
      <c r="K212" s="33"/>
      <c r="L212" s="33"/>
      <c r="M212" s="33"/>
      <c r="O212" s="33">
        <f t="shared" ca="1" si="30"/>
        <v>8.2553831154435348E-4</v>
      </c>
      <c r="P212" s="33"/>
      <c r="Q212" s="36">
        <f t="shared" si="21"/>
        <v>41706.994700000003</v>
      </c>
      <c r="R212" s="36"/>
      <c r="S212" s="33"/>
      <c r="T212" s="33"/>
      <c r="U212" s="33"/>
    </row>
    <row r="213" spans="1:21">
      <c r="A213" s="66" t="s">
        <v>101</v>
      </c>
      <c r="B213" s="64"/>
      <c r="C213" s="66">
        <v>56933.290200000003</v>
      </c>
      <c r="D213" s="66">
        <v>2.0000000000000001E-4</v>
      </c>
      <c r="E213" s="14">
        <f t="shared" ref="E213:E245" si="31">+(C213-C$7)/C$8</f>
        <v>33602.996993717083</v>
      </c>
      <c r="F213" s="33">
        <f t="shared" ref="F213:F245" si="32">ROUND(2*E213,0)/2</f>
        <v>33603</v>
      </c>
      <c r="G213" s="33">
        <f t="shared" si="27"/>
        <v>-2.0583000004990026E-3</v>
      </c>
      <c r="H213" s="33"/>
      <c r="I213" s="33"/>
      <c r="J213" s="33">
        <f>+G213</f>
        <v>-2.0583000004990026E-3</v>
      </c>
      <c r="K213" s="33"/>
      <c r="L213" s="33"/>
      <c r="M213" s="33"/>
      <c r="O213" s="33">
        <f t="shared" ca="1" si="30"/>
        <v>1.171726039621665E-3</v>
      </c>
      <c r="P213" s="33"/>
      <c r="Q213" s="36">
        <f t="shared" ref="Q213:Q245" si="33">+C213-15018.5</f>
        <v>41914.790200000003</v>
      </c>
      <c r="R213" s="36"/>
      <c r="S213" s="33"/>
      <c r="T213" s="33"/>
      <c r="U213" s="33"/>
    </row>
    <row r="214" spans="1:21">
      <c r="A214" s="68" t="s">
        <v>652</v>
      </c>
      <c r="B214" s="69" t="s">
        <v>55</v>
      </c>
      <c r="C214" s="70">
        <v>57207.500540000001</v>
      </c>
      <c r="D214" s="70">
        <v>6.9999999999999999E-4</v>
      </c>
      <c r="E214" s="14">
        <f t="shared" si="31"/>
        <v>34003.499282350909</v>
      </c>
      <c r="F214" s="33">
        <f t="shared" si="32"/>
        <v>34003.5</v>
      </c>
      <c r="G214" s="33">
        <f t="shared" si="27"/>
        <v>-4.9135000153910369E-4</v>
      </c>
      <c r="H214" s="33"/>
      <c r="I214" s="33"/>
      <c r="K214" s="33">
        <f t="shared" ref="K214:K245" si="34">+G214</f>
        <v>-4.9135000153910369E-4</v>
      </c>
      <c r="L214" s="33"/>
      <c r="M214" s="33"/>
      <c r="O214" s="33">
        <f t="shared" ca="1" si="30"/>
        <v>1.6285569625045793E-3</v>
      </c>
      <c r="P214" s="33"/>
      <c r="Q214" s="36">
        <f t="shared" si="33"/>
        <v>42189.000540000001</v>
      </c>
      <c r="R214" s="33"/>
      <c r="S214" s="33"/>
      <c r="T214" s="33"/>
      <c r="U214" s="33"/>
    </row>
    <row r="215" spans="1:21">
      <c r="A215" s="71" t="s">
        <v>2</v>
      </c>
      <c r="B215" s="72" t="s">
        <v>57</v>
      </c>
      <c r="C215" s="73">
        <v>57295.482400000001</v>
      </c>
      <c r="D215" s="73">
        <v>5.9999999999999995E-4</v>
      </c>
      <c r="E215" s="14">
        <f t="shared" si="31"/>
        <v>34132.002592212462</v>
      </c>
      <c r="F215" s="33">
        <f t="shared" si="32"/>
        <v>34132</v>
      </c>
      <c r="G215" s="33">
        <f t="shared" ref="G215:G245" si="35">+C215-(C$7+F215*C$8)</f>
        <v>1.774799995473586E-3</v>
      </c>
      <c r="H215" s="33"/>
      <c r="I215" s="33"/>
      <c r="K215" s="33">
        <f t="shared" si="34"/>
        <v>1.774799995473586E-3</v>
      </c>
      <c r="L215" s="33"/>
      <c r="M215" s="33"/>
      <c r="O215" s="33">
        <f t="shared" ca="1" si="30"/>
        <v>1.7751306793346716E-3</v>
      </c>
      <c r="P215" s="33"/>
      <c r="Q215" s="36">
        <f t="shared" si="33"/>
        <v>42276.982400000001</v>
      </c>
      <c r="R215" s="33"/>
      <c r="S215" s="33"/>
      <c r="T215" s="33"/>
      <c r="U215" s="33"/>
    </row>
    <row r="216" spans="1:21">
      <c r="A216" s="41" t="s">
        <v>651</v>
      </c>
      <c r="B216" s="44" t="s">
        <v>57</v>
      </c>
      <c r="C216" s="41">
        <v>57326.292600000001</v>
      </c>
      <c r="D216" s="41">
        <v>1E-4</v>
      </c>
      <c r="E216" s="14">
        <f t="shared" si="31"/>
        <v>34177.002921570085</v>
      </c>
      <c r="F216" s="33">
        <f t="shared" si="32"/>
        <v>34177</v>
      </c>
      <c r="G216" s="33">
        <f t="shared" si="35"/>
        <v>2.000299995415844E-3</v>
      </c>
      <c r="H216" s="33"/>
      <c r="I216" s="33"/>
      <c r="K216" s="33">
        <f t="shared" si="34"/>
        <v>2.000299995415844E-3</v>
      </c>
      <c r="L216" s="33"/>
      <c r="M216" s="33"/>
      <c r="O216" s="33">
        <f t="shared" ca="1" si="30"/>
        <v>1.8264599965125278E-3</v>
      </c>
      <c r="P216" s="33"/>
      <c r="Q216" s="36">
        <f t="shared" si="33"/>
        <v>42307.792600000001</v>
      </c>
      <c r="R216" s="33"/>
      <c r="S216" s="33"/>
      <c r="T216" s="33"/>
      <c r="U216" s="33"/>
    </row>
    <row r="217" spans="1:21">
      <c r="A217" s="41" t="s">
        <v>651</v>
      </c>
      <c r="B217" s="44" t="s">
        <v>55</v>
      </c>
      <c r="C217" s="41">
        <v>57327.320099999997</v>
      </c>
      <c r="D217" s="41">
        <v>5.9999999999999995E-4</v>
      </c>
      <c r="E217" s="14">
        <f t="shared" si="31"/>
        <v>34178.503653094544</v>
      </c>
      <c r="F217" s="33">
        <f t="shared" si="32"/>
        <v>34178.5</v>
      </c>
      <c r="G217" s="33">
        <f t="shared" si="35"/>
        <v>2.5011499965330586E-3</v>
      </c>
      <c r="H217" s="33"/>
      <c r="I217" s="33"/>
      <c r="K217" s="33">
        <f t="shared" si="34"/>
        <v>2.5011499965330586E-3</v>
      </c>
      <c r="L217" s="33"/>
      <c r="M217" s="33"/>
      <c r="O217" s="33">
        <f t="shared" ca="1" si="30"/>
        <v>1.8281709737517915E-3</v>
      </c>
      <c r="P217" s="33"/>
      <c r="Q217" s="36">
        <f t="shared" si="33"/>
        <v>42308.820099999997</v>
      </c>
      <c r="R217" s="33"/>
      <c r="S217" s="33"/>
      <c r="T217" s="33"/>
      <c r="U217" s="33"/>
    </row>
    <row r="218" spans="1:21">
      <c r="A218" s="41" t="s">
        <v>651</v>
      </c>
      <c r="B218" s="44" t="s">
        <v>57</v>
      </c>
      <c r="C218" s="41">
        <v>57328.347000000002</v>
      </c>
      <c r="D218" s="41">
        <v>1E-4</v>
      </c>
      <c r="E218" s="14">
        <f t="shared" si="31"/>
        <v>34180.003508279435</v>
      </c>
      <c r="F218" s="33">
        <f t="shared" si="32"/>
        <v>34180</v>
      </c>
      <c r="G218" s="33">
        <f t="shared" si="35"/>
        <v>2.4019999982556328E-3</v>
      </c>
      <c r="H218" s="33"/>
      <c r="I218" s="33"/>
      <c r="K218" s="33">
        <f t="shared" si="34"/>
        <v>2.4019999982556328E-3</v>
      </c>
      <c r="L218" s="33"/>
      <c r="M218" s="33"/>
      <c r="O218" s="33">
        <f t="shared" ca="1" si="30"/>
        <v>1.8298819509910483E-3</v>
      </c>
      <c r="P218" s="33"/>
      <c r="Q218" s="36">
        <f t="shared" si="33"/>
        <v>42309.847000000002</v>
      </c>
      <c r="R218" s="33"/>
      <c r="S218" s="33"/>
      <c r="T218" s="33"/>
      <c r="U218" s="33"/>
    </row>
    <row r="219" spans="1:21">
      <c r="A219" s="41" t="s">
        <v>651</v>
      </c>
      <c r="B219" s="44" t="s">
        <v>57</v>
      </c>
      <c r="C219" s="41">
        <v>57330.400800000003</v>
      </c>
      <c r="D219" s="41">
        <v>1E-4</v>
      </c>
      <c r="E219" s="14">
        <f t="shared" si="31"/>
        <v>34183.00321864921</v>
      </c>
      <c r="F219" s="33">
        <f t="shared" si="32"/>
        <v>34183</v>
      </c>
      <c r="G219" s="33">
        <f t="shared" si="35"/>
        <v>2.2037000017007813E-3</v>
      </c>
      <c r="H219" s="33"/>
      <c r="I219" s="33"/>
      <c r="K219" s="33">
        <f t="shared" si="34"/>
        <v>2.2037000017007813E-3</v>
      </c>
      <c r="L219" s="33"/>
      <c r="M219" s="33"/>
      <c r="O219" s="33">
        <f t="shared" ca="1" si="30"/>
        <v>1.8333039054695757E-3</v>
      </c>
      <c r="P219" s="33"/>
      <c r="Q219" s="36">
        <f t="shared" si="33"/>
        <v>42311.900800000003</v>
      </c>
      <c r="R219" s="33"/>
      <c r="S219" s="33"/>
      <c r="T219" s="33"/>
      <c r="U219" s="33"/>
    </row>
    <row r="220" spans="1:21">
      <c r="A220" s="41" t="s">
        <v>651</v>
      </c>
      <c r="B220" s="44" t="s">
        <v>55</v>
      </c>
      <c r="C220" s="41">
        <v>57331.429600000003</v>
      </c>
      <c r="D220" s="41">
        <v>1E-4</v>
      </c>
      <c r="E220" s="14">
        <f t="shared" si="31"/>
        <v>34184.505848909415</v>
      </c>
      <c r="F220" s="33">
        <f t="shared" si="32"/>
        <v>34184.5</v>
      </c>
      <c r="G220" s="33">
        <f t="shared" si="35"/>
        <v>4.004549999081064E-3</v>
      </c>
      <c r="H220" s="33"/>
      <c r="I220" s="33"/>
      <c r="K220" s="33">
        <f t="shared" si="34"/>
        <v>4.004549999081064E-3</v>
      </c>
      <c r="L220" s="33"/>
      <c r="M220" s="33"/>
      <c r="O220" s="33">
        <f t="shared" ca="1" si="30"/>
        <v>1.8350148827088394E-3</v>
      </c>
      <c r="P220" s="33"/>
      <c r="Q220" s="36">
        <f t="shared" si="33"/>
        <v>42312.929600000003</v>
      </c>
      <c r="R220" s="33"/>
      <c r="S220" s="33"/>
      <c r="T220" s="33"/>
      <c r="U220" s="33"/>
    </row>
    <row r="221" spans="1:21">
      <c r="A221" s="70" t="s">
        <v>0</v>
      </c>
      <c r="B221" s="69" t="s">
        <v>55</v>
      </c>
      <c r="C221" s="70">
        <v>57653.907500000001</v>
      </c>
      <c r="D221" s="70">
        <v>5.9999999999999995E-4</v>
      </c>
      <c r="E221" s="14">
        <f t="shared" si="31"/>
        <v>34655.506092677875</v>
      </c>
      <c r="F221" s="33">
        <f t="shared" si="32"/>
        <v>34655.5</v>
      </c>
      <c r="G221" s="33">
        <f t="shared" si="35"/>
        <v>4.171449996647425E-3</v>
      </c>
      <c r="H221" s="33"/>
      <c r="I221" s="33"/>
      <c r="K221" s="33">
        <f t="shared" si="34"/>
        <v>4.171449996647425E-3</v>
      </c>
      <c r="L221" s="33"/>
      <c r="M221" s="33"/>
      <c r="O221" s="33">
        <f t="shared" ca="1" si="30"/>
        <v>2.3722617358370515E-3</v>
      </c>
      <c r="P221" s="33"/>
      <c r="Q221" s="36">
        <f t="shared" si="33"/>
        <v>42635.407500000001</v>
      </c>
      <c r="R221" s="33"/>
      <c r="S221" s="33"/>
      <c r="T221" s="33"/>
      <c r="U221" s="33"/>
    </row>
    <row r="222" spans="1:21">
      <c r="A222" s="70" t="s">
        <v>0</v>
      </c>
      <c r="B222" s="69" t="s">
        <v>57</v>
      </c>
      <c r="C222" s="70">
        <v>57698.751499999998</v>
      </c>
      <c r="D222" s="70">
        <v>1E-4</v>
      </c>
      <c r="E222" s="14">
        <f t="shared" si="31"/>
        <v>34721.003712612604</v>
      </c>
      <c r="F222" s="33">
        <f t="shared" si="32"/>
        <v>34721</v>
      </c>
      <c r="G222" s="33">
        <f t="shared" si="35"/>
        <v>2.541899993957486E-3</v>
      </c>
      <c r="H222" s="33"/>
      <c r="I222" s="33"/>
      <c r="K222" s="33">
        <f t="shared" si="34"/>
        <v>2.541899993957486E-3</v>
      </c>
      <c r="L222" s="33"/>
      <c r="M222" s="33"/>
      <c r="O222" s="33">
        <f t="shared" ca="1" si="30"/>
        <v>2.4469744086181508E-3</v>
      </c>
      <c r="P222" s="33"/>
      <c r="Q222" s="36">
        <f t="shared" si="33"/>
        <v>42680.251499999998</v>
      </c>
      <c r="R222" s="33"/>
      <c r="S222" s="33"/>
      <c r="T222" s="33"/>
      <c r="U222" s="33"/>
    </row>
    <row r="223" spans="1:21">
      <c r="A223" s="70" t="s">
        <v>1</v>
      </c>
      <c r="B223" s="69" t="s">
        <v>55</v>
      </c>
      <c r="C223" s="70">
        <v>58413.196800000034</v>
      </c>
      <c r="D223" s="70" t="s">
        <v>17</v>
      </c>
      <c r="E223" s="14">
        <f t="shared" si="31"/>
        <v>35764.498198464964</v>
      </c>
      <c r="F223" s="33">
        <f t="shared" si="32"/>
        <v>35764.5</v>
      </c>
      <c r="G223" s="33">
        <f t="shared" si="35"/>
        <v>-1.2334499697317369E-3</v>
      </c>
      <c r="H223" s="33"/>
      <c r="I223" s="33"/>
      <c r="K223" s="33">
        <f t="shared" si="34"/>
        <v>-1.2334499697317369E-3</v>
      </c>
      <c r="L223" s="33"/>
      <c r="M223" s="33"/>
      <c r="O223" s="33">
        <f t="shared" ca="1" si="30"/>
        <v>3.6372442413979689E-3</v>
      </c>
      <c r="P223" s="33"/>
      <c r="Q223" s="36">
        <f t="shared" si="33"/>
        <v>43394.696800000034</v>
      </c>
      <c r="R223" s="33"/>
      <c r="S223" s="33"/>
      <c r="T223" s="33"/>
      <c r="U223" s="33"/>
    </row>
    <row r="224" spans="1:21">
      <c r="A224" s="70" t="s">
        <v>1</v>
      </c>
      <c r="B224" s="69" t="s">
        <v>55</v>
      </c>
      <c r="C224" s="70">
        <v>58413.200800000224</v>
      </c>
      <c r="D224" s="70" t="s">
        <v>17</v>
      </c>
      <c r="E224" s="14">
        <f t="shared" si="31"/>
        <v>35764.50404072908</v>
      </c>
      <c r="F224" s="33">
        <f t="shared" si="32"/>
        <v>35764.5</v>
      </c>
      <c r="G224" s="33">
        <f t="shared" si="35"/>
        <v>2.7665502202580683E-3</v>
      </c>
      <c r="H224" s="33"/>
      <c r="I224" s="33"/>
      <c r="K224" s="33">
        <f t="shared" si="34"/>
        <v>2.7665502202580683E-3</v>
      </c>
      <c r="L224" s="33"/>
      <c r="M224" s="33"/>
      <c r="O224" s="33">
        <f t="shared" ca="1" si="30"/>
        <v>3.6372442413979689E-3</v>
      </c>
      <c r="P224" s="33"/>
      <c r="Q224" s="36">
        <f t="shared" si="33"/>
        <v>43394.700800000224</v>
      </c>
      <c r="R224" s="33"/>
      <c r="S224" s="33"/>
      <c r="T224" s="33"/>
      <c r="U224" s="33"/>
    </row>
    <row r="225" spans="1:21">
      <c r="A225" s="70" t="s">
        <v>1</v>
      </c>
      <c r="B225" s="69" t="s">
        <v>55</v>
      </c>
      <c r="C225" s="70">
        <v>58413.20120000001</v>
      </c>
      <c r="D225" s="70" t="s">
        <v>17</v>
      </c>
      <c r="E225" s="14">
        <f t="shared" si="31"/>
        <v>35764.504624955152</v>
      </c>
      <c r="F225" s="33">
        <f t="shared" si="32"/>
        <v>35764.5</v>
      </c>
      <c r="G225" s="33">
        <f t="shared" si="35"/>
        <v>3.1665500064264052E-3</v>
      </c>
      <c r="H225" s="33"/>
      <c r="I225" s="33"/>
      <c r="K225" s="33">
        <f t="shared" si="34"/>
        <v>3.1665500064264052E-3</v>
      </c>
      <c r="L225" s="33"/>
      <c r="M225" s="33"/>
      <c r="O225" s="33">
        <f t="shared" ca="1" si="30"/>
        <v>3.6372442413979689E-3</v>
      </c>
      <c r="P225" s="33"/>
      <c r="Q225" s="36">
        <f t="shared" si="33"/>
        <v>43394.70120000001</v>
      </c>
      <c r="R225" s="33"/>
      <c r="S225" s="33"/>
      <c r="T225" s="33"/>
      <c r="U225" s="33"/>
    </row>
    <row r="226" spans="1:21">
      <c r="A226" s="70" t="s">
        <v>1</v>
      </c>
      <c r="B226" s="69" t="s">
        <v>55</v>
      </c>
      <c r="C226" s="70">
        <v>58413.202699999791</v>
      </c>
      <c r="D226" s="70" t="s">
        <v>17</v>
      </c>
      <c r="E226" s="14">
        <f t="shared" si="31"/>
        <v>35764.506815803768</v>
      </c>
      <c r="F226" s="33">
        <f t="shared" si="32"/>
        <v>35764.5</v>
      </c>
      <c r="G226" s="33">
        <f t="shared" si="35"/>
        <v>4.6665497866342776E-3</v>
      </c>
      <c r="H226" s="33"/>
      <c r="I226" s="33"/>
      <c r="K226" s="33">
        <f t="shared" si="34"/>
        <v>4.6665497866342776E-3</v>
      </c>
      <c r="L226" s="33"/>
      <c r="M226" s="33"/>
      <c r="O226" s="33">
        <f t="shared" ca="1" si="30"/>
        <v>3.6372442413979689E-3</v>
      </c>
      <c r="P226" s="33"/>
      <c r="Q226" s="36">
        <f t="shared" si="33"/>
        <v>43394.702699999791</v>
      </c>
      <c r="R226" s="33"/>
      <c r="S226" s="33"/>
      <c r="T226" s="33"/>
      <c r="U226" s="33"/>
    </row>
    <row r="227" spans="1:21">
      <c r="A227" s="70" t="s">
        <v>1</v>
      </c>
      <c r="B227" s="69" t="s">
        <v>57</v>
      </c>
      <c r="C227" s="70">
        <v>58421.072999999858</v>
      </c>
      <c r="D227" s="70" t="s">
        <v>17</v>
      </c>
      <c r="E227" s="14">
        <f t="shared" si="31"/>
        <v>35776.001908083155</v>
      </c>
      <c r="F227" s="33">
        <f t="shared" si="32"/>
        <v>35776</v>
      </c>
      <c r="G227" s="33">
        <f t="shared" si="35"/>
        <v>1.3063998558209278E-3</v>
      </c>
      <c r="H227" s="33"/>
      <c r="I227" s="33"/>
      <c r="K227" s="33">
        <f t="shared" si="34"/>
        <v>1.3063998558209278E-3</v>
      </c>
      <c r="L227" s="33"/>
      <c r="M227" s="33"/>
      <c r="O227" s="33">
        <f t="shared" ca="1" si="30"/>
        <v>3.6503617335656366E-3</v>
      </c>
      <c r="P227" s="33"/>
      <c r="Q227" s="36">
        <f t="shared" si="33"/>
        <v>43402.572999999858</v>
      </c>
      <c r="R227" s="33"/>
      <c r="S227" s="33"/>
      <c r="T227" s="33"/>
      <c r="U227" s="33"/>
    </row>
    <row r="228" spans="1:21">
      <c r="A228" s="70" t="s">
        <v>1</v>
      </c>
      <c r="B228" s="69" t="s">
        <v>57</v>
      </c>
      <c r="C228" s="70">
        <v>58421.073100000154</v>
      </c>
      <c r="D228" s="70" t="s">
        <v>17</v>
      </c>
      <c r="E228" s="14">
        <f t="shared" si="31"/>
        <v>35776.00205414019</v>
      </c>
      <c r="F228" s="33">
        <f t="shared" si="32"/>
        <v>35776</v>
      </c>
      <c r="G228" s="33">
        <f t="shared" si="35"/>
        <v>1.4064001516089775E-3</v>
      </c>
      <c r="H228" s="33"/>
      <c r="I228" s="33"/>
      <c r="K228" s="33">
        <f t="shared" si="34"/>
        <v>1.4064001516089775E-3</v>
      </c>
      <c r="L228" s="33"/>
      <c r="M228" s="33"/>
      <c r="O228" s="33">
        <f t="shared" ca="1" si="30"/>
        <v>3.6503617335656366E-3</v>
      </c>
      <c r="P228" s="33"/>
      <c r="Q228" s="36">
        <f t="shared" si="33"/>
        <v>43402.573100000154</v>
      </c>
      <c r="R228" s="33"/>
      <c r="S228" s="33"/>
      <c r="T228" s="33"/>
      <c r="U228" s="33"/>
    </row>
    <row r="229" spans="1:21">
      <c r="A229" s="70" t="s">
        <v>1</v>
      </c>
      <c r="B229" s="69" t="s">
        <v>57</v>
      </c>
      <c r="C229" s="70">
        <v>58421.073100000154</v>
      </c>
      <c r="D229" s="70" t="s">
        <v>17</v>
      </c>
      <c r="E229" s="14">
        <f t="shared" si="31"/>
        <v>35776.00205414019</v>
      </c>
      <c r="F229" s="33">
        <f t="shared" si="32"/>
        <v>35776</v>
      </c>
      <c r="G229" s="33">
        <f t="shared" si="35"/>
        <v>1.4064001516089775E-3</v>
      </c>
      <c r="H229" s="33"/>
      <c r="I229" s="33"/>
      <c r="K229" s="33">
        <f t="shared" si="34"/>
        <v>1.4064001516089775E-3</v>
      </c>
      <c r="L229" s="33"/>
      <c r="M229" s="33"/>
      <c r="O229" s="33">
        <f t="shared" ca="1" si="30"/>
        <v>3.6503617335656366E-3</v>
      </c>
      <c r="P229" s="33"/>
      <c r="Q229" s="36">
        <f t="shared" si="33"/>
        <v>43402.573100000154</v>
      </c>
      <c r="R229" s="33"/>
      <c r="S229" s="33"/>
      <c r="T229" s="33"/>
      <c r="U229" s="33"/>
    </row>
    <row r="230" spans="1:21">
      <c r="A230" s="70" t="s">
        <v>1</v>
      </c>
      <c r="B230" s="69" t="s">
        <v>57</v>
      </c>
      <c r="C230" s="70">
        <v>58421.07489999989</v>
      </c>
      <c r="D230" s="70" t="s">
        <v>17</v>
      </c>
      <c r="E230" s="14">
        <f t="shared" si="31"/>
        <v>35776.004683158528</v>
      </c>
      <c r="F230" s="33">
        <f t="shared" si="32"/>
        <v>35776</v>
      </c>
      <c r="G230" s="33">
        <f t="shared" si="35"/>
        <v>3.2063998878584243E-3</v>
      </c>
      <c r="H230" s="33"/>
      <c r="I230" s="33"/>
      <c r="K230" s="33">
        <f t="shared" si="34"/>
        <v>3.2063998878584243E-3</v>
      </c>
      <c r="L230" s="33"/>
      <c r="M230" s="33"/>
      <c r="O230" s="33">
        <f t="shared" ca="1" si="30"/>
        <v>3.6503617335656366E-3</v>
      </c>
      <c r="P230" s="33"/>
      <c r="Q230" s="36">
        <f t="shared" si="33"/>
        <v>43402.57489999989</v>
      </c>
      <c r="R230" s="33"/>
      <c r="S230" s="33"/>
      <c r="T230" s="33"/>
      <c r="U230" s="33"/>
    </row>
    <row r="231" spans="1:21">
      <c r="A231" s="70" t="s">
        <v>1</v>
      </c>
      <c r="B231" s="69" t="s">
        <v>55</v>
      </c>
      <c r="C231" s="70">
        <v>58437.157600000035</v>
      </c>
      <c r="D231" s="70" t="s">
        <v>17</v>
      </c>
      <c r="E231" s="14">
        <f t="shared" si="31"/>
        <v>35799.494527332419</v>
      </c>
      <c r="F231" s="33">
        <f t="shared" si="32"/>
        <v>35799.5</v>
      </c>
      <c r="G231" s="33">
        <f t="shared" si="35"/>
        <v>-3.7469499657163396E-3</v>
      </c>
      <c r="H231" s="33"/>
      <c r="I231" s="33"/>
      <c r="K231" s="33">
        <f t="shared" si="34"/>
        <v>-3.7469499657163396E-3</v>
      </c>
      <c r="L231" s="33"/>
      <c r="M231" s="33"/>
      <c r="O231" s="33">
        <f t="shared" ca="1" si="30"/>
        <v>3.6771670436474072E-3</v>
      </c>
      <c r="P231" s="33"/>
      <c r="Q231" s="36">
        <f t="shared" si="33"/>
        <v>43418.657600000035</v>
      </c>
      <c r="R231" s="33"/>
      <c r="S231" s="33"/>
      <c r="T231" s="33"/>
      <c r="U231" s="33"/>
    </row>
    <row r="232" spans="1:21">
      <c r="A232" s="70" t="s">
        <v>1</v>
      </c>
      <c r="B232" s="69" t="s">
        <v>55</v>
      </c>
      <c r="C232" s="70">
        <v>58437.161100000143</v>
      </c>
      <c r="D232" s="70" t="s">
        <v>17</v>
      </c>
      <c r="E232" s="14">
        <f t="shared" si="31"/>
        <v>35799.499639313442</v>
      </c>
      <c r="F232" s="33">
        <f t="shared" si="32"/>
        <v>35799.5</v>
      </c>
      <c r="G232" s="33">
        <f t="shared" si="35"/>
        <v>-2.4694985768292099E-4</v>
      </c>
      <c r="H232" s="33"/>
      <c r="I232" s="33"/>
      <c r="K232" s="33">
        <f t="shared" si="34"/>
        <v>-2.4694985768292099E-4</v>
      </c>
      <c r="L232" s="33"/>
      <c r="M232" s="33"/>
      <c r="O232" s="33">
        <f t="shared" ca="1" si="30"/>
        <v>3.6771670436474072E-3</v>
      </c>
      <c r="P232" s="33"/>
      <c r="Q232" s="36">
        <f t="shared" si="33"/>
        <v>43418.661100000143</v>
      </c>
      <c r="R232" s="33"/>
      <c r="S232" s="33"/>
      <c r="T232" s="33"/>
      <c r="U232" s="33"/>
    </row>
    <row r="233" spans="1:21">
      <c r="A233" s="70" t="s">
        <v>1</v>
      </c>
      <c r="B233" s="69" t="s">
        <v>55</v>
      </c>
      <c r="C233" s="70">
        <v>58437.162399999797</v>
      </c>
      <c r="D233" s="70" t="s">
        <v>17</v>
      </c>
      <c r="E233" s="14">
        <f t="shared" si="31"/>
        <v>35799.50153804868</v>
      </c>
      <c r="F233" s="33">
        <f t="shared" si="32"/>
        <v>35799.5</v>
      </c>
      <c r="G233" s="33">
        <f t="shared" si="35"/>
        <v>1.0530497966101393E-3</v>
      </c>
      <c r="H233" s="33"/>
      <c r="I233" s="33"/>
      <c r="K233" s="33">
        <f t="shared" si="34"/>
        <v>1.0530497966101393E-3</v>
      </c>
      <c r="L233" s="33"/>
      <c r="M233" s="33"/>
      <c r="O233" s="33">
        <f t="shared" ca="1" si="30"/>
        <v>3.6771670436474072E-3</v>
      </c>
      <c r="P233" s="33"/>
      <c r="Q233" s="36">
        <f t="shared" si="33"/>
        <v>43418.662399999797</v>
      </c>
      <c r="R233" s="33"/>
      <c r="S233" s="33"/>
      <c r="T233" s="33"/>
      <c r="U233" s="33"/>
    </row>
    <row r="234" spans="1:21">
      <c r="A234" s="70" t="s">
        <v>1</v>
      </c>
      <c r="B234" s="69" t="s">
        <v>55</v>
      </c>
      <c r="C234" s="70">
        <v>58437.163999999873</v>
      </c>
      <c r="D234" s="70" t="s">
        <v>17</v>
      </c>
      <c r="E234" s="14">
        <f t="shared" si="31"/>
        <v>35799.503874954331</v>
      </c>
      <c r="F234" s="33">
        <f t="shared" si="32"/>
        <v>35799.5</v>
      </c>
      <c r="G234" s="33">
        <f t="shared" si="35"/>
        <v>2.6530498726060614E-3</v>
      </c>
      <c r="H234" s="33"/>
      <c r="I234" s="33"/>
      <c r="K234" s="33">
        <f t="shared" si="34"/>
        <v>2.6530498726060614E-3</v>
      </c>
      <c r="L234" s="33"/>
      <c r="M234" s="33"/>
      <c r="O234" s="33">
        <f t="shared" ca="1" si="30"/>
        <v>3.6771670436474072E-3</v>
      </c>
      <c r="P234" s="33"/>
      <c r="Q234" s="36">
        <f t="shared" si="33"/>
        <v>43418.663999999873</v>
      </c>
      <c r="R234" s="33"/>
      <c r="S234" s="33"/>
      <c r="T234" s="33"/>
      <c r="U234" s="33"/>
    </row>
    <row r="235" spans="1:21">
      <c r="A235" s="74" t="s">
        <v>653</v>
      </c>
      <c r="B235" s="75" t="s">
        <v>57</v>
      </c>
      <c r="C235" s="76">
        <v>58861.996599999999</v>
      </c>
      <c r="D235" s="76" t="s">
        <v>41</v>
      </c>
      <c r="E235" s="14">
        <f t="shared" si="31"/>
        <v>36419.999909444901</v>
      </c>
      <c r="F235" s="33">
        <f t="shared" si="32"/>
        <v>36420</v>
      </c>
      <c r="G235" s="33">
        <f t="shared" si="35"/>
        <v>-6.2000006437301636E-5</v>
      </c>
      <c r="H235" s="33"/>
      <c r="I235" s="33"/>
      <c r="K235" s="33">
        <f t="shared" si="34"/>
        <v>-6.2000006437301636E-5</v>
      </c>
      <c r="L235" s="33"/>
      <c r="M235" s="33"/>
      <c r="O235" s="33">
        <f t="shared" ca="1" si="30"/>
        <v>4.3849412949553829E-3</v>
      </c>
      <c r="P235" s="33"/>
      <c r="Q235" s="36">
        <f t="shared" si="33"/>
        <v>43843.496599999999</v>
      </c>
      <c r="R235" s="33"/>
      <c r="S235" s="33"/>
      <c r="T235" s="33"/>
      <c r="U235" s="33"/>
    </row>
    <row r="236" spans="1:21">
      <c r="A236" s="77" t="s">
        <v>659</v>
      </c>
      <c r="B236" s="78" t="s">
        <v>57</v>
      </c>
      <c r="C236" s="81">
        <v>58900.341409999877</v>
      </c>
      <c r="D236" s="81">
        <v>3.8000000000000002E-4</v>
      </c>
      <c r="E236" s="14">
        <f t="shared" si="31"/>
        <v>36476.005033694339</v>
      </c>
      <c r="F236" s="33">
        <f t="shared" si="32"/>
        <v>36476</v>
      </c>
      <c r="G236" s="33">
        <f t="shared" si="35"/>
        <v>3.4463998745195568E-3</v>
      </c>
      <c r="H236" s="33"/>
      <c r="I236" s="33"/>
      <c r="K236" s="33">
        <f t="shared" si="34"/>
        <v>3.4463998745195568E-3</v>
      </c>
      <c r="L236" s="33"/>
      <c r="M236" s="33"/>
      <c r="O236" s="33">
        <f t="shared" ca="1" si="30"/>
        <v>4.4488177785544925E-3</v>
      </c>
      <c r="P236" s="33"/>
      <c r="Q236" s="36">
        <f t="shared" si="33"/>
        <v>43881.841409999877</v>
      </c>
      <c r="R236" s="33"/>
      <c r="S236" s="33"/>
      <c r="T236" s="33"/>
      <c r="U236" s="33"/>
    </row>
    <row r="237" spans="1:21">
      <c r="A237" s="74" t="s">
        <v>653</v>
      </c>
      <c r="B237" s="75" t="s">
        <v>57</v>
      </c>
      <c r="C237" s="76">
        <v>59180.3675</v>
      </c>
      <c r="D237" s="76" t="s">
        <v>654</v>
      </c>
      <c r="E237" s="14">
        <f t="shared" si="31"/>
        <v>36885.0016088134</v>
      </c>
      <c r="F237" s="33">
        <f t="shared" si="32"/>
        <v>36885</v>
      </c>
      <c r="G237" s="33">
        <f t="shared" si="35"/>
        <v>1.101499998185318E-3</v>
      </c>
      <c r="H237" s="33"/>
      <c r="I237" s="33"/>
      <c r="K237" s="33">
        <f t="shared" si="34"/>
        <v>1.101499998185318E-3</v>
      </c>
      <c r="L237" s="33"/>
      <c r="M237" s="33"/>
      <c r="O237" s="33">
        <f t="shared" ca="1" si="30"/>
        <v>4.9153442391265539E-3</v>
      </c>
      <c r="P237" s="33"/>
      <c r="Q237" s="36">
        <f t="shared" si="33"/>
        <v>44161.8675</v>
      </c>
      <c r="R237" s="33"/>
      <c r="S237" s="33"/>
      <c r="T237" s="33"/>
      <c r="U237" s="33"/>
    </row>
    <row r="238" spans="1:21">
      <c r="A238" s="74" t="s">
        <v>653</v>
      </c>
      <c r="B238" s="75" t="s">
        <v>57</v>
      </c>
      <c r="C238" s="76">
        <v>59191.321799999998</v>
      </c>
      <c r="D238" s="76" t="s">
        <v>654</v>
      </c>
      <c r="E238" s="14">
        <f t="shared" si="31"/>
        <v>36901.001086515011</v>
      </c>
      <c r="F238" s="33">
        <f t="shared" si="32"/>
        <v>36901</v>
      </c>
      <c r="G238" s="33">
        <f t="shared" si="35"/>
        <v>7.4389999645063654E-4</v>
      </c>
      <c r="H238" s="33"/>
      <c r="I238" s="33"/>
      <c r="K238" s="33">
        <f t="shared" si="34"/>
        <v>7.4389999645063654E-4</v>
      </c>
      <c r="L238" s="33"/>
      <c r="M238" s="33"/>
      <c r="O238" s="33">
        <f t="shared" ca="1" si="30"/>
        <v>4.9335946630120128E-3</v>
      </c>
      <c r="P238" s="33"/>
      <c r="Q238" s="36">
        <f t="shared" si="33"/>
        <v>44172.821799999998</v>
      </c>
      <c r="R238" s="33"/>
      <c r="S238" s="33"/>
      <c r="T238" s="33"/>
      <c r="U238" s="33"/>
    </row>
    <row r="239" spans="1:21" ht="12" customHeight="1">
      <c r="A239" s="74" t="s">
        <v>653</v>
      </c>
      <c r="B239" s="75" t="s">
        <v>57</v>
      </c>
      <c r="C239" s="76">
        <v>59200.897599999997</v>
      </c>
      <c r="D239" s="76" t="s">
        <v>654</v>
      </c>
      <c r="E239" s="14">
        <f t="shared" si="31"/>
        <v>36914.987174040005</v>
      </c>
      <c r="F239" s="33">
        <f t="shared" si="32"/>
        <v>36915</v>
      </c>
      <c r="G239" s="33">
        <f t="shared" si="35"/>
        <v>-8.7815000078990124E-3</v>
      </c>
      <c r="H239" s="33"/>
      <c r="I239" s="33"/>
      <c r="K239" s="33">
        <f t="shared" si="34"/>
        <v>-8.7815000078990124E-3</v>
      </c>
      <c r="L239" s="33"/>
      <c r="M239" s="33"/>
      <c r="O239" s="33">
        <f t="shared" ref="O239:O245" ca="1" si="36">+C$11+C$12*F239</f>
        <v>4.9495637839117868E-3</v>
      </c>
      <c r="P239" s="33"/>
      <c r="Q239" s="36">
        <f t="shared" si="33"/>
        <v>44182.397599999997</v>
      </c>
      <c r="R239" s="33"/>
      <c r="S239" s="33"/>
      <c r="T239" s="33"/>
      <c r="U239" s="33"/>
    </row>
    <row r="240" spans="1:21" ht="12" customHeight="1">
      <c r="A240" s="79" t="s">
        <v>660</v>
      </c>
      <c r="B240" s="80" t="s">
        <v>57</v>
      </c>
      <c r="C240" s="81">
        <v>59216.6656</v>
      </c>
      <c r="D240" s="82">
        <v>1.1000000000000001E-3</v>
      </c>
      <c r="E240" s="14">
        <f t="shared" si="31"/>
        <v>36938.017378105906</v>
      </c>
      <c r="F240" s="33">
        <f t="shared" si="32"/>
        <v>36938</v>
      </c>
      <c r="G240" s="33">
        <f t="shared" si="35"/>
        <v>1.1898199991264846E-2</v>
      </c>
      <c r="H240" s="33"/>
      <c r="I240" s="33"/>
      <c r="K240" s="33">
        <f t="shared" si="34"/>
        <v>1.1898199991264846E-2</v>
      </c>
      <c r="L240" s="33"/>
      <c r="M240" s="33"/>
      <c r="O240" s="33">
        <f t="shared" ca="1" si="36"/>
        <v>4.9757987682471361E-3</v>
      </c>
      <c r="P240" s="33"/>
      <c r="Q240" s="36">
        <f t="shared" si="33"/>
        <v>44198.1656</v>
      </c>
      <c r="R240" s="33"/>
      <c r="S240" s="33"/>
      <c r="T240" s="33"/>
      <c r="U240" s="33"/>
    </row>
    <row r="241" spans="1:21" ht="12" customHeight="1">
      <c r="A241" s="77" t="s">
        <v>655</v>
      </c>
      <c r="B241" s="78" t="s">
        <v>57</v>
      </c>
      <c r="C241" s="81">
        <v>59489.499600000003</v>
      </c>
      <c r="D241" s="82">
        <v>2E-3</v>
      </c>
      <c r="E241" s="14">
        <f t="shared" si="31"/>
        <v>37336.509431385603</v>
      </c>
      <c r="F241" s="33">
        <f t="shared" si="32"/>
        <v>37336.5</v>
      </c>
      <c r="G241" s="33">
        <f t="shared" si="35"/>
        <v>6.4573499985272065E-3</v>
      </c>
      <c r="H241" s="33"/>
      <c r="I241" s="33"/>
      <c r="K241" s="33">
        <f t="shared" si="34"/>
        <v>6.4573499985272065E-3</v>
      </c>
      <c r="L241" s="33"/>
      <c r="M241" s="33"/>
      <c r="O241" s="33">
        <f t="shared" ca="1" si="36"/>
        <v>5.4303483881443654E-3</v>
      </c>
      <c r="P241" s="33"/>
      <c r="Q241" s="36">
        <f t="shared" si="33"/>
        <v>44470.999600000003</v>
      </c>
      <c r="R241" s="33"/>
      <c r="S241" s="33"/>
      <c r="T241" s="33"/>
      <c r="U241" s="33"/>
    </row>
    <row r="242" spans="1:21" ht="12" customHeight="1">
      <c r="A242" s="77" t="s">
        <v>656</v>
      </c>
      <c r="B242" s="78" t="s">
        <v>57</v>
      </c>
      <c r="C242" s="81">
        <v>59496.001999999862</v>
      </c>
      <c r="D242" s="82"/>
      <c r="E242" s="14">
        <f t="shared" si="31"/>
        <v>37346.006615487255</v>
      </c>
      <c r="F242" s="33">
        <f t="shared" si="32"/>
        <v>37346</v>
      </c>
      <c r="G242" s="33">
        <f t="shared" si="35"/>
        <v>4.5293998555280268E-3</v>
      </c>
      <c r="H242" s="33"/>
      <c r="I242" s="33"/>
      <c r="K242" s="33">
        <f t="shared" si="34"/>
        <v>4.5293998555280268E-3</v>
      </c>
      <c r="L242" s="33"/>
      <c r="M242" s="33"/>
      <c r="O242" s="33">
        <f t="shared" ca="1" si="36"/>
        <v>5.4411845773263551E-3</v>
      </c>
      <c r="P242" s="33"/>
      <c r="Q242" s="36">
        <f t="shared" si="33"/>
        <v>44477.501999999862</v>
      </c>
      <c r="R242" s="33"/>
      <c r="S242" s="33"/>
      <c r="T242" s="33"/>
      <c r="U242" s="33"/>
    </row>
    <row r="243" spans="1:21" ht="12" customHeight="1">
      <c r="A243" s="77" t="s">
        <v>658</v>
      </c>
      <c r="B243" s="78" t="s">
        <v>55</v>
      </c>
      <c r="C243" s="81">
        <v>59583.348422000185</v>
      </c>
      <c r="D243" s="81">
        <v>5.1999999999999997E-5</v>
      </c>
      <c r="E243" s="14">
        <f t="shared" si="31"/>
        <v>37473.581826236441</v>
      </c>
      <c r="F243" s="33">
        <f t="shared" si="32"/>
        <v>37473.5</v>
      </c>
      <c r="G243" s="33">
        <f t="shared" si="35"/>
        <v>5.6023650176939555E-2</v>
      </c>
      <c r="H243" s="33"/>
      <c r="I243" s="33"/>
      <c r="K243" s="33">
        <f t="shared" si="34"/>
        <v>5.6023650176939555E-2</v>
      </c>
      <c r="L243" s="33"/>
      <c r="M243" s="33"/>
      <c r="O243" s="33">
        <f t="shared" ca="1" si="36"/>
        <v>5.5866176426636119E-3</v>
      </c>
      <c r="P243" s="33"/>
      <c r="Q243" s="36">
        <f t="shared" si="33"/>
        <v>44564.848422000185</v>
      </c>
      <c r="R243" s="33"/>
      <c r="S243" s="33"/>
      <c r="T243" s="33"/>
      <c r="U243" s="33"/>
    </row>
    <row r="244" spans="1:21" ht="12" customHeight="1">
      <c r="A244" s="77" t="s">
        <v>658</v>
      </c>
      <c r="B244" s="78" t="s">
        <v>57</v>
      </c>
      <c r="C244" s="81">
        <v>59584.320888000075</v>
      </c>
      <c r="D244" s="81">
        <v>1.5E-5</v>
      </c>
      <c r="E244" s="14">
        <f t="shared" si="31"/>
        <v>37475.00217697367</v>
      </c>
      <c r="F244" s="33">
        <f t="shared" si="32"/>
        <v>37475</v>
      </c>
      <c r="G244" s="33">
        <f t="shared" si="35"/>
        <v>1.4905000716680661E-3</v>
      </c>
      <c r="H244" s="33"/>
      <c r="I244" s="33"/>
      <c r="K244" s="33">
        <f t="shared" si="34"/>
        <v>1.4905000716680661E-3</v>
      </c>
      <c r="L244" s="33"/>
      <c r="M244" s="33"/>
      <c r="O244" s="33">
        <f t="shared" ca="1" si="36"/>
        <v>5.5883286199028756E-3</v>
      </c>
      <c r="P244" s="33"/>
      <c r="Q244" s="36">
        <f t="shared" si="33"/>
        <v>44565.820888000075</v>
      </c>
      <c r="R244" s="33"/>
      <c r="S244" s="33"/>
      <c r="T244" s="33"/>
      <c r="U244" s="33"/>
    </row>
    <row r="245" spans="1:21" ht="12" customHeight="1">
      <c r="A245" s="77" t="s">
        <v>657</v>
      </c>
      <c r="B245" s="78" t="s">
        <v>57</v>
      </c>
      <c r="C245" s="81">
        <v>59905.43088999996</v>
      </c>
      <c r="D245" s="81">
        <v>4.0000000000000002E-4</v>
      </c>
      <c r="E245" s="14">
        <f t="shared" si="31"/>
        <v>37944.004515485656</v>
      </c>
      <c r="F245" s="33">
        <f t="shared" si="32"/>
        <v>37944</v>
      </c>
      <c r="G245" s="33">
        <f t="shared" si="35"/>
        <v>3.0915999523131177E-3</v>
      </c>
      <c r="H245" s="33"/>
      <c r="I245" s="33"/>
      <c r="K245" s="33">
        <f t="shared" si="34"/>
        <v>3.0915999523131177E-3</v>
      </c>
      <c r="L245" s="33"/>
      <c r="M245" s="33"/>
      <c r="O245" s="33">
        <f t="shared" ca="1" si="36"/>
        <v>6.1232941700454097E-3</v>
      </c>
      <c r="P245" s="33"/>
      <c r="Q245" s="36">
        <f t="shared" si="33"/>
        <v>44886.93088999996</v>
      </c>
      <c r="R245" s="33"/>
      <c r="S245" s="33"/>
      <c r="T245" s="33"/>
      <c r="U245" s="33"/>
    </row>
    <row r="246" spans="1:21" ht="12" customHeight="1">
      <c r="A246" s="33"/>
      <c r="B246" s="34"/>
      <c r="C246" s="35"/>
      <c r="D246" s="35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 ht="12" customHeight="1">
      <c r="A247" s="33"/>
      <c r="B247" s="34"/>
      <c r="C247" s="35"/>
      <c r="D247" s="35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 ht="12" customHeight="1">
      <c r="A248" s="33"/>
      <c r="B248" s="34"/>
      <c r="C248" s="35"/>
      <c r="D248" s="35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 ht="12" customHeight="1">
      <c r="A249" s="33"/>
      <c r="B249" s="34"/>
      <c r="C249" s="35"/>
      <c r="D249" s="35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ht="12" customHeight="1">
      <c r="A250" s="33"/>
      <c r="B250" s="34"/>
      <c r="C250" s="35"/>
      <c r="D250" s="35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 ht="12" customHeight="1">
      <c r="A251" s="33"/>
      <c r="B251" s="34"/>
      <c r="C251" s="35"/>
      <c r="D251" s="35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ht="12" customHeight="1">
      <c r="A252" s="33"/>
      <c r="B252" s="34"/>
      <c r="C252" s="35"/>
      <c r="D252" s="35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 ht="12" customHeight="1">
      <c r="A253" s="33"/>
      <c r="B253" s="34"/>
      <c r="C253" s="35"/>
      <c r="D253" s="35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>
      <c r="A254" s="33"/>
      <c r="B254" s="34"/>
      <c r="C254" s="35"/>
      <c r="D254" s="35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>
      <c r="A255" s="33"/>
      <c r="B255" s="34"/>
      <c r="C255" s="35"/>
      <c r="D255" s="35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>
      <c r="A256" s="33"/>
      <c r="B256" s="34"/>
      <c r="C256" s="35"/>
      <c r="D256" s="35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>
      <c r="A257" s="33"/>
      <c r="B257" s="34"/>
      <c r="C257" s="35"/>
      <c r="D257" s="35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>
      <c r="A258" s="33"/>
      <c r="B258" s="34"/>
      <c r="C258" s="35"/>
      <c r="D258" s="35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>
      <c r="A259" s="33"/>
      <c r="B259" s="34"/>
      <c r="C259" s="35"/>
      <c r="D259" s="35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>
      <c r="A260" s="33"/>
      <c r="B260" s="34"/>
      <c r="C260" s="35"/>
      <c r="D260" s="35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>
      <c r="A261" s="33"/>
      <c r="B261" s="34"/>
      <c r="C261" s="35"/>
      <c r="D261" s="35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>
      <c r="A262" s="33"/>
      <c r="B262" s="34"/>
      <c r="C262" s="35"/>
      <c r="D262" s="35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>
      <c r="A263" s="33"/>
      <c r="B263" s="34"/>
      <c r="C263" s="35"/>
      <c r="D263" s="35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>
      <c r="A264" s="33"/>
      <c r="B264" s="34"/>
      <c r="C264" s="35"/>
      <c r="D264" s="35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>
      <c r="A265" s="33"/>
      <c r="B265" s="34"/>
      <c r="C265" s="35"/>
      <c r="D265" s="35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>
      <c r="A266" s="33"/>
      <c r="B266" s="34"/>
      <c r="C266" s="35"/>
      <c r="D266" s="35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>
      <c r="A267" s="33"/>
      <c r="B267" s="34"/>
      <c r="C267" s="35"/>
      <c r="D267" s="35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>
      <c r="A268" s="33"/>
      <c r="B268" s="34"/>
      <c r="C268" s="35"/>
      <c r="D268" s="35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>
      <c r="A269" s="33"/>
      <c r="B269" s="34"/>
      <c r="C269" s="35"/>
      <c r="D269" s="35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>
      <c r="A270" s="33"/>
      <c r="B270" s="34"/>
      <c r="C270" s="35"/>
      <c r="D270" s="35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>
      <c r="A271" s="33"/>
      <c r="B271" s="34"/>
      <c r="C271" s="35"/>
      <c r="D271" s="35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>
      <c r="A272" s="33"/>
      <c r="B272" s="34"/>
      <c r="C272" s="35"/>
      <c r="D272" s="35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>
      <c r="A273" s="33"/>
      <c r="B273" s="34"/>
      <c r="C273" s="35"/>
      <c r="D273" s="35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>
      <c r="A274" s="33"/>
      <c r="B274" s="34"/>
      <c r="C274" s="35"/>
      <c r="D274" s="35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>
      <c r="A275" s="33"/>
      <c r="B275" s="34"/>
      <c r="C275" s="35"/>
      <c r="D275" s="35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>
      <c r="A276" s="33"/>
      <c r="B276" s="34"/>
      <c r="C276" s="35"/>
      <c r="D276" s="35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>
      <c r="A277" s="33"/>
      <c r="B277" s="34"/>
      <c r="C277" s="35"/>
      <c r="D277" s="35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>
      <c r="A278" s="33"/>
      <c r="B278" s="34"/>
      <c r="C278" s="35"/>
      <c r="D278" s="35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>
      <c r="A279" s="33"/>
      <c r="B279" s="34"/>
      <c r="C279" s="35"/>
      <c r="D279" s="35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>
      <c r="A280" s="33"/>
      <c r="B280" s="34"/>
      <c r="C280" s="35"/>
      <c r="D280" s="35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>
      <c r="A281" s="33"/>
      <c r="B281" s="34"/>
      <c r="C281" s="35"/>
      <c r="D281" s="35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>
      <c r="A282" s="33"/>
      <c r="B282" s="34"/>
      <c r="C282" s="35"/>
      <c r="D282" s="35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>
      <c r="A283" s="33"/>
      <c r="B283" s="34"/>
      <c r="C283" s="35"/>
      <c r="D283" s="35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>
      <c r="A284" s="33"/>
      <c r="B284" s="34"/>
      <c r="C284" s="35"/>
      <c r="D284" s="35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>
      <c r="A285" s="33"/>
      <c r="B285" s="34"/>
      <c r="C285" s="35"/>
      <c r="D285" s="35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>
      <c r="A286" s="33"/>
      <c r="B286" s="34"/>
      <c r="C286" s="35"/>
      <c r="D286" s="35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>
      <c r="A287" s="33"/>
      <c r="B287" s="34"/>
      <c r="C287" s="35"/>
      <c r="D287" s="35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>
      <c r="A288" s="33"/>
      <c r="B288" s="34"/>
      <c r="C288" s="35"/>
      <c r="D288" s="35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>
      <c r="A289" s="33"/>
      <c r="B289" s="34"/>
      <c r="C289" s="35"/>
      <c r="D289" s="35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>
      <c r="A290" s="33"/>
      <c r="B290" s="34"/>
      <c r="C290" s="35"/>
      <c r="D290" s="35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>
      <c r="A291" s="33"/>
      <c r="B291" s="34"/>
      <c r="C291" s="35"/>
      <c r="D291" s="35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>
      <c r="A292" s="33"/>
      <c r="B292" s="34"/>
      <c r="C292" s="35"/>
      <c r="D292" s="35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>
      <c r="A293" s="33"/>
      <c r="B293" s="34"/>
      <c r="C293" s="35"/>
      <c r="D293" s="35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1:21">
      <c r="C294" s="47"/>
      <c r="D294" s="47"/>
    </row>
    <row r="295" spans="1:21">
      <c r="C295" s="47"/>
      <c r="D295" s="47"/>
    </row>
    <row r="296" spans="1:21">
      <c r="C296" s="47"/>
      <c r="D296" s="47"/>
    </row>
    <row r="297" spans="1:21">
      <c r="C297" s="47"/>
      <c r="D297" s="47"/>
    </row>
    <row r="298" spans="1:21">
      <c r="C298" s="47"/>
      <c r="D298" s="47"/>
    </row>
    <row r="299" spans="1:21">
      <c r="C299" s="47"/>
      <c r="D299" s="47"/>
    </row>
    <row r="300" spans="1:21">
      <c r="C300" s="47"/>
      <c r="D300" s="47"/>
    </row>
    <row r="301" spans="1:21">
      <c r="C301" s="47"/>
      <c r="D301" s="47"/>
    </row>
    <row r="302" spans="1:21">
      <c r="C302" s="47"/>
      <c r="D302" s="47"/>
    </row>
    <row r="303" spans="1:21">
      <c r="C303" s="47"/>
      <c r="D303" s="47"/>
    </row>
    <row r="304" spans="1:21">
      <c r="C304" s="47"/>
      <c r="D304" s="47"/>
    </row>
    <row r="305" spans="3:4">
      <c r="C305" s="47"/>
      <c r="D305" s="47"/>
    </row>
    <row r="306" spans="3:4">
      <c r="C306" s="47"/>
      <c r="D306" s="47"/>
    </row>
    <row r="307" spans="3:4">
      <c r="C307" s="47"/>
      <c r="D307" s="47"/>
    </row>
    <row r="308" spans="3:4">
      <c r="C308" s="47"/>
      <c r="D308" s="47"/>
    </row>
    <row r="309" spans="3:4">
      <c r="C309" s="47"/>
      <c r="D309" s="47"/>
    </row>
    <row r="310" spans="3:4">
      <c r="C310" s="47"/>
      <c r="D310" s="47"/>
    </row>
    <row r="311" spans="3:4">
      <c r="C311" s="47"/>
      <c r="D311" s="47"/>
    </row>
    <row r="312" spans="3:4">
      <c r="C312" s="47"/>
      <c r="D312" s="47"/>
    </row>
    <row r="313" spans="3:4">
      <c r="C313" s="47"/>
      <c r="D313" s="47"/>
    </row>
    <row r="314" spans="3:4">
      <c r="C314" s="47"/>
      <c r="D314" s="47"/>
    </row>
    <row r="315" spans="3:4">
      <c r="C315" s="47"/>
      <c r="D315" s="47"/>
    </row>
    <row r="316" spans="3:4">
      <c r="C316" s="47"/>
      <c r="D316" s="47"/>
    </row>
    <row r="317" spans="3:4">
      <c r="C317" s="47"/>
      <c r="D317" s="47"/>
    </row>
    <row r="318" spans="3:4">
      <c r="C318" s="47"/>
      <c r="D318" s="47"/>
    </row>
    <row r="319" spans="3:4">
      <c r="C319" s="47"/>
      <c r="D319" s="47"/>
    </row>
    <row r="320" spans="3:4">
      <c r="C320" s="47"/>
      <c r="D320" s="47"/>
    </row>
    <row r="321" spans="3:4">
      <c r="C321" s="47"/>
      <c r="D321" s="47"/>
    </row>
    <row r="322" spans="3:4">
      <c r="C322" s="47"/>
      <c r="D322" s="47"/>
    </row>
    <row r="323" spans="3:4">
      <c r="C323" s="47"/>
      <c r="D323" s="47"/>
    </row>
    <row r="324" spans="3:4">
      <c r="C324" s="47"/>
      <c r="D324" s="47"/>
    </row>
  </sheetData>
  <protectedRanges>
    <protectedRange sqref="A235:D238" name="Range1"/>
  </protectedRanges>
  <sortState xmlns:xlrd2="http://schemas.microsoft.com/office/spreadsheetml/2017/richdata2" ref="A21:W245">
    <sortCondition ref="C21:C245"/>
  </sortState>
  <phoneticPr fontId="8" type="noConversion"/>
  <hyperlinks>
    <hyperlink ref="H2622" r:id="rId1" display="http://vsolj.cetus-net.org/bulletin.html" xr:uid="{00000000-0004-0000-0000-000000000000}"/>
    <hyperlink ref="H64952" r:id="rId2" display="http://vsolj.cetus-net.org/bulletin.html" xr:uid="{00000000-0004-0000-0000-000001000000}"/>
    <hyperlink ref="H64945" r:id="rId3" display="https://www.aavso.org/ejaavso" xr:uid="{00000000-0004-0000-0000-000002000000}"/>
    <hyperlink ref="I64952" r:id="rId4" display="http://vsolj.cetus-net.org/bulletin.html" xr:uid="{00000000-0004-0000-0000-000003000000}"/>
    <hyperlink ref="AQ58603" r:id="rId5" display="http://cdsbib.u-strasbg.fr/cgi-bin/cdsbib?1990RMxAA..21..381G" xr:uid="{00000000-0004-0000-0000-000004000000}"/>
    <hyperlink ref="H64949" r:id="rId6" display="https://www.aavso.org/ejaavso" xr:uid="{00000000-0004-0000-0000-000005000000}"/>
    <hyperlink ref="AP5967" r:id="rId7" display="http://cdsbib.u-strasbg.fr/cgi-bin/cdsbib?1990RMxAA..21..381G" xr:uid="{00000000-0004-0000-0000-000006000000}"/>
    <hyperlink ref="AP5970" r:id="rId8" display="http://cdsbib.u-strasbg.fr/cgi-bin/cdsbib?1990RMxAA..21..381G" xr:uid="{00000000-0004-0000-0000-000007000000}"/>
    <hyperlink ref="AP5968" r:id="rId9" display="http://cdsbib.u-strasbg.fr/cgi-bin/cdsbib?1990RMxAA..21..381G" xr:uid="{00000000-0004-0000-0000-000008000000}"/>
    <hyperlink ref="AP5952" r:id="rId10" display="http://cdsbib.u-strasbg.fr/cgi-bin/cdsbib?1990RMxAA..21..381G" xr:uid="{00000000-0004-0000-0000-000009000000}"/>
    <hyperlink ref="AQ6181" r:id="rId11" display="http://cdsbib.u-strasbg.fr/cgi-bin/cdsbib?1990RMxAA..21..381G" xr:uid="{00000000-0004-0000-0000-00000A000000}"/>
    <hyperlink ref="AQ6185" r:id="rId12" display="http://cdsbib.u-strasbg.fr/cgi-bin/cdsbib?1990RMxAA..21..381G" xr:uid="{00000000-0004-0000-0000-00000B000000}"/>
    <hyperlink ref="AQ329" r:id="rId13" display="http://cdsbib.u-strasbg.fr/cgi-bin/cdsbib?1990RMxAA..21..381G" xr:uid="{00000000-0004-0000-0000-00000C000000}"/>
    <hyperlink ref="I3073" r:id="rId14" display="http://vsolj.cetus-net.org/bulletin.html" xr:uid="{00000000-0004-0000-0000-00000D000000}"/>
    <hyperlink ref="H3073" r:id="rId15" display="http://vsolj.cetus-net.org/bulletin.html" xr:uid="{00000000-0004-0000-0000-00000E000000}"/>
    <hyperlink ref="AQ990" r:id="rId16" display="http://cdsbib.u-strasbg.fr/cgi-bin/cdsbib?1990RMxAA..21..381G" xr:uid="{00000000-0004-0000-0000-00000F000000}"/>
    <hyperlink ref="AQ989" r:id="rId17" display="http://cdsbib.u-strasbg.fr/cgi-bin/cdsbib?1990RMxAA..21..381G" xr:uid="{00000000-0004-0000-0000-000010000000}"/>
    <hyperlink ref="AP4243" r:id="rId18" display="http://cdsbib.u-strasbg.fr/cgi-bin/cdsbib?1990RMxAA..21..381G" xr:uid="{00000000-0004-0000-0000-000011000000}"/>
    <hyperlink ref="AP4261" r:id="rId19" display="http://cdsbib.u-strasbg.fr/cgi-bin/cdsbib?1990RMxAA..21..381G" xr:uid="{00000000-0004-0000-0000-000012000000}"/>
    <hyperlink ref="AP4262" r:id="rId20" display="http://cdsbib.u-strasbg.fr/cgi-bin/cdsbib?1990RMxAA..21..381G" xr:uid="{00000000-0004-0000-0000-000013000000}"/>
    <hyperlink ref="AP42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opLeftCell="A131" workbookViewId="0">
      <selection activeCell="A88" sqref="A88:D169"/>
    </sheetView>
  </sheetViews>
  <sheetFormatPr defaultRowHeight="12.75"/>
  <cols>
    <col min="1" max="1" width="19.7109375" style="47" customWidth="1"/>
    <col min="2" max="2" width="4.42578125" style="15" customWidth="1"/>
    <col min="3" max="3" width="12.7109375" style="4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4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46" t="s">
        <v>103</v>
      </c>
      <c r="I1" s="48" t="s">
        <v>104</v>
      </c>
      <c r="J1" s="49" t="s">
        <v>105</v>
      </c>
    </row>
    <row r="2" spans="1:16">
      <c r="I2" s="50" t="s">
        <v>106</v>
      </c>
      <c r="J2" s="51" t="s">
        <v>107</v>
      </c>
    </row>
    <row r="3" spans="1:16">
      <c r="A3" s="52" t="s">
        <v>108</v>
      </c>
      <c r="I3" s="50" t="s">
        <v>109</v>
      </c>
      <c r="J3" s="51" t="s">
        <v>42</v>
      </c>
    </row>
    <row r="4" spans="1:16">
      <c r="I4" s="50" t="s">
        <v>110</v>
      </c>
      <c r="J4" s="51" t="s">
        <v>42</v>
      </c>
    </row>
    <row r="5" spans="1:16" ht="13.5" thickBot="1">
      <c r="I5" s="53" t="s">
        <v>41</v>
      </c>
      <c r="J5" s="54" t="s">
        <v>111</v>
      </c>
    </row>
    <row r="10" spans="1:16" ht="13.5" thickBot="1"/>
    <row r="11" spans="1:16" ht="12.75" customHeight="1" thickBot="1">
      <c r="A11" s="47" t="str">
        <f t="shared" ref="A11:A42" si="0">P11</f>
        <v>IBVS 456 </v>
      </c>
      <c r="B11" s="4" t="str">
        <f t="shared" ref="B11:B42" si="1">IF(H11=INT(H11),"I","II")</f>
        <v>I</v>
      </c>
      <c r="C11" s="47">
        <f t="shared" ref="C11:C42" si="2">1*G11</f>
        <v>39917.284</v>
      </c>
      <c r="D11" s="15" t="str">
        <f t="shared" ref="D11:D42" si="3">VLOOKUP(F11,I$1:J$5,2,FALSE)</f>
        <v>vis</v>
      </c>
      <c r="E11" s="55">
        <f>VLOOKUP(C11,Active!C$21:E$973,3,FALSE)</f>
        <v>8749.9975535520116</v>
      </c>
      <c r="F11" s="4" t="s">
        <v>41</v>
      </c>
      <c r="G11" s="15" t="str">
        <f t="shared" ref="G11:G42" si="4">MID(I11,3,LEN(I11)-3)</f>
        <v>39917.284</v>
      </c>
      <c r="H11" s="47">
        <f t="shared" ref="H11:H42" si="5">1*K11</f>
        <v>8750</v>
      </c>
      <c r="I11" s="56" t="s">
        <v>266</v>
      </c>
      <c r="J11" s="57" t="s">
        <v>267</v>
      </c>
      <c r="K11" s="56">
        <v>8750</v>
      </c>
      <c r="L11" s="56" t="s">
        <v>153</v>
      </c>
      <c r="M11" s="57" t="s">
        <v>168</v>
      </c>
      <c r="N11" s="57" t="s">
        <v>169</v>
      </c>
      <c r="O11" s="58" t="s">
        <v>268</v>
      </c>
      <c r="P11" s="59" t="s">
        <v>269</v>
      </c>
    </row>
    <row r="12" spans="1:16" ht="12.75" customHeight="1" thickBot="1">
      <c r="A12" s="47" t="str">
        <f t="shared" si="0"/>
        <v>IBVS 456 </v>
      </c>
      <c r="B12" s="4" t="str">
        <f t="shared" si="1"/>
        <v>I</v>
      </c>
      <c r="C12" s="47">
        <f t="shared" si="2"/>
        <v>40051.474999999999</v>
      </c>
      <c r="D12" s="15" t="str">
        <f t="shared" si="3"/>
        <v>vis</v>
      </c>
      <c r="E12" s="55">
        <f>VLOOKUP(C12,Active!C$21:E$973,3,FALSE)</f>
        <v>8945.9923603636817</v>
      </c>
      <c r="F12" s="4" t="s">
        <v>41</v>
      </c>
      <c r="G12" s="15" t="str">
        <f t="shared" si="4"/>
        <v>40051.475</v>
      </c>
      <c r="H12" s="47">
        <f t="shared" si="5"/>
        <v>8946</v>
      </c>
      <c r="I12" s="56" t="s">
        <v>270</v>
      </c>
      <c r="J12" s="57" t="s">
        <v>271</v>
      </c>
      <c r="K12" s="56">
        <v>8946</v>
      </c>
      <c r="L12" s="56" t="s">
        <v>272</v>
      </c>
      <c r="M12" s="57" t="s">
        <v>168</v>
      </c>
      <c r="N12" s="57" t="s">
        <v>169</v>
      </c>
      <c r="O12" s="58" t="s">
        <v>258</v>
      </c>
      <c r="P12" s="59" t="s">
        <v>269</v>
      </c>
    </row>
    <row r="13" spans="1:16" ht="12.75" customHeight="1" thickBot="1">
      <c r="A13" s="47" t="str">
        <f t="shared" si="0"/>
        <v>IBVS 456 </v>
      </c>
      <c r="B13" s="4" t="str">
        <f t="shared" si="1"/>
        <v>I</v>
      </c>
      <c r="C13" s="47">
        <f t="shared" si="2"/>
        <v>40114.468699999998</v>
      </c>
      <c r="D13" s="15" t="str">
        <f t="shared" si="3"/>
        <v>vis</v>
      </c>
      <c r="E13" s="55">
        <f>VLOOKUP(C13,Active!C$21:E$973,3,FALSE)</f>
        <v>9037.9988143125465</v>
      </c>
      <c r="F13" s="4" t="s">
        <v>41</v>
      </c>
      <c r="G13" s="15" t="str">
        <f t="shared" si="4"/>
        <v>40114.4687</v>
      </c>
      <c r="H13" s="47">
        <f t="shared" si="5"/>
        <v>9038</v>
      </c>
      <c r="I13" s="56" t="s">
        <v>273</v>
      </c>
      <c r="J13" s="57" t="s">
        <v>274</v>
      </c>
      <c r="K13" s="56">
        <v>9038</v>
      </c>
      <c r="L13" s="56" t="s">
        <v>275</v>
      </c>
      <c r="M13" s="57" t="s">
        <v>168</v>
      </c>
      <c r="N13" s="57" t="s">
        <v>169</v>
      </c>
      <c r="O13" s="58" t="s">
        <v>258</v>
      </c>
      <c r="P13" s="59" t="s">
        <v>269</v>
      </c>
    </row>
    <row r="14" spans="1:16" ht="12.75" customHeight="1" thickBot="1">
      <c r="A14" s="47" t="str">
        <f t="shared" si="0"/>
        <v>IBVS 456 </v>
      </c>
      <c r="B14" s="4" t="str">
        <f t="shared" si="1"/>
        <v>I</v>
      </c>
      <c r="C14" s="47">
        <f t="shared" si="2"/>
        <v>40518.423000000003</v>
      </c>
      <c r="D14" s="15" t="str">
        <f t="shared" si="3"/>
        <v>vis</v>
      </c>
      <c r="E14" s="55">
        <f>VLOOKUP(C14,Active!C$21:E$973,3,FALSE)</f>
        <v>9628.0007145088675</v>
      </c>
      <c r="F14" s="4" t="s">
        <v>41</v>
      </c>
      <c r="G14" s="15" t="str">
        <f t="shared" si="4"/>
        <v>40518.423</v>
      </c>
      <c r="H14" s="47">
        <f t="shared" si="5"/>
        <v>9628</v>
      </c>
      <c r="I14" s="56" t="s">
        <v>280</v>
      </c>
      <c r="J14" s="57" t="s">
        <v>281</v>
      </c>
      <c r="K14" s="56">
        <v>9628</v>
      </c>
      <c r="L14" s="56" t="s">
        <v>126</v>
      </c>
      <c r="M14" s="57" t="s">
        <v>168</v>
      </c>
      <c r="N14" s="57" t="s">
        <v>169</v>
      </c>
      <c r="O14" s="58" t="s">
        <v>255</v>
      </c>
      <c r="P14" s="59" t="s">
        <v>269</v>
      </c>
    </row>
    <row r="15" spans="1:16" ht="12.75" customHeight="1" thickBot="1">
      <c r="A15" s="47" t="str">
        <f t="shared" si="0"/>
        <v>IBVS 647 </v>
      </c>
      <c r="B15" s="4" t="str">
        <f t="shared" si="1"/>
        <v>I</v>
      </c>
      <c r="C15" s="47">
        <f t="shared" si="2"/>
        <v>41200.349900000001</v>
      </c>
      <c r="D15" s="15" t="str">
        <f t="shared" si="3"/>
        <v>vis</v>
      </c>
      <c r="E15" s="55">
        <f>VLOOKUP(C15,Active!C$21:E$973,3,FALSE)</f>
        <v>10623.999932229737</v>
      </c>
      <c r="F15" s="4" t="s">
        <v>41</v>
      </c>
      <c r="G15" s="15" t="str">
        <f t="shared" si="4"/>
        <v>41200.3499</v>
      </c>
      <c r="H15" s="47">
        <f t="shared" si="5"/>
        <v>10624</v>
      </c>
      <c r="I15" s="56" t="s">
        <v>286</v>
      </c>
      <c r="J15" s="57" t="s">
        <v>287</v>
      </c>
      <c r="K15" s="56">
        <v>10624</v>
      </c>
      <c r="L15" s="56" t="s">
        <v>182</v>
      </c>
      <c r="M15" s="57" t="s">
        <v>168</v>
      </c>
      <c r="N15" s="57" t="s">
        <v>169</v>
      </c>
      <c r="O15" s="58" t="s">
        <v>288</v>
      </c>
      <c r="P15" s="59" t="s">
        <v>289</v>
      </c>
    </row>
    <row r="16" spans="1:16" ht="12.75" customHeight="1" thickBot="1">
      <c r="A16" s="47" t="str">
        <f t="shared" si="0"/>
        <v>IBVS 937 </v>
      </c>
      <c r="B16" s="4" t="str">
        <f t="shared" si="1"/>
        <v>I</v>
      </c>
      <c r="C16" s="47">
        <f t="shared" si="2"/>
        <v>41936.366600000001</v>
      </c>
      <c r="D16" s="15" t="str">
        <f t="shared" si="3"/>
        <v>vis</v>
      </c>
      <c r="E16" s="55">
        <f>VLOOKUP(C16,Active!C$21:E$973,3,FALSE)</f>
        <v>11699.000870643367</v>
      </c>
      <c r="F16" s="4" t="s">
        <v>41</v>
      </c>
      <c r="G16" s="15" t="str">
        <f t="shared" si="4"/>
        <v>41936.3666</v>
      </c>
      <c r="H16" s="47">
        <f t="shared" si="5"/>
        <v>11699</v>
      </c>
      <c r="I16" s="56" t="s">
        <v>298</v>
      </c>
      <c r="J16" s="57" t="s">
        <v>299</v>
      </c>
      <c r="K16" s="56">
        <v>11699</v>
      </c>
      <c r="L16" s="56" t="s">
        <v>300</v>
      </c>
      <c r="M16" s="57" t="s">
        <v>168</v>
      </c>
      <c r="N16" s="57" t="s">
        <v>169</v>
      </c>
      <c r="O16" s="58" t="s">
        <v>301</v>
      </c>
      <c r="P16" s="59" t="s">
        <v>302</v>
      </c>
    </row>
    <row r="17" spans="1:16" ht="12.75" customHeight="1" thickBot="1">
      <c r="A17" s="47" t="str">
        <f t="shared" si="0"/>
        <v>IBVS 937 </v>
      </c>
      <c r="B17" s="4" t="str">
        <f t="shared" si="1"/>
        <v>I</v>
      </c>
      <c r="C17" s="47">
        <f t="shared" si="2"/>
        <v>41960.330999999998</v>
      </c>
      <c r="D17" s="15" t="str">
        <f t="shared" si="3"/>
        <v>vis</v>
      </c>
      <c r="E17" s="55">
        <f>VLOOKUP(C17,Active!C$21:E$973,3,FALSE)</f>
        <v>11734.002457548278</v>
      </c>
      <c r="F17" s="4" t="s">
        <v>41</v>
      </c>
      <c r="G17" s="15" t="str">
        <f t="shared" si="4"/>
        <v>41960.331</v>
      </c>
      <c r="H17" s="47">
        <f t="shared" si="5"/>
        <v>11734</v>
      </c>
      <c r="I17" s="56" t="s">
        <v>303</v>
      </c>
      <c r="J17" s="57" t="s">
        <v>304</v>
      </c>
      <c r="K17" s="56">
        <v>11734</v>
      </c>
      <c r="L17" s="56" t="s">
        <v>210</v>
      </c>
      <c r="M17" s="57" t="s">
        <v>168</v>
      </c>
      <c r="N17" s="57" t="s">
        <v>169</v>
      </c>
      <c r="O17" s="58" t="s">
        <v>305</v>
      </c>
      <c r="P17" s="59" t="s">
        <v>302</v>
      </c>
    </row>
    <row r="18" spans="1:16" ht="12.75" customHeight="1" thickBot="1">
      <c r="A18" s="47" t="str">
        <f t="shared" si="0"/>
        <v>IBVS 1053 </v>
      </c>
      <c r="B18" s="4" t="str">
        <f t="shared" si="1"/>
        <v>I</v>
      </c>
      <c r="C18" s="47">
        <f t="shared" si="2"/>
        <v>42405.362800000003</v>
      </c>
      <c r="D18" s="15" t="str">
        <f t="shared" si="3"/>
        <v>vis</v>
      </c>
      <c r="E18" s="55">
        <f>VLOOKUP(C18,Active!C$21:E$973,3,FALSE)</f>
        <v>12384.000755988942</v>
      </c>
      <c r="F18" s="4" t="s">
        <v>41</v>
      </c>
      <c r="G18" s="15" t="str">
        <f t="shared" si="4"/>
        <v>42405.3628</v>
      </c>
      <c r="H18" s="47">
        <f t="shared" si="5"/>
        <v>12384</v>
      </c>
      <c r="I18" s="56" t="s">
        <v>308</v>
      </c>
      <c r="J18" s="57" t="s">
        <v>309</v>
      </c>
      <c r="K18" s="56">
        <v>12384</v>
      </c>
      <c r="L18" s="56" t="s">
        <v>310</v>
      </c>
      <c r="M18" s="57" t="s">
        <v>168</v>
      </c>
      <c r="N18" s="57" t="s">
        <v>169</v>
      </c>
      <c r="O18" s="58" t="s">
        <v>311</v>
      </c>
      <c r="P18" s="59" t="s">
        <v>312</v>
      </c>
    </row>
    <row r="19" spans="1:16" ht="12.75" customHeight="1" thickBot="1">
      <c r="A19" s="47" t="str">
        <f t="shared" si="0"/>
        <v>IBVS 1413 </v>
      </c>
      <c r="B19" s="4" t="str">
        <f t="shared" si="1"/>
        <v>I</v>
      </c>
      <c r="C19" s="47">
        <f t="shared" si="2"/>
        <v>43501.512600000002</v>
      </c>
      <c r="D19" s="15" t="str">
        <f t="shared" si="3"/>
        <v>PE</v>
      </c>
      <c r="E19" s="55">
        <f>VLOOKUP(C19,Active!C$21:E$973,3,FALSE)</f>
        <v>13984.999841528592</v>
      </c>
      <c r="F19" s="4" t="str">
        <f>LEFT(M19,1)</f>
        <v>E</v>
      </c>
      <c r="G19" s="15" t="str">
        <f t="shared" si="4"/>
        <v>43501.5126</v>
      </c>
      <c r="H19" s="47">
        <f t="shared" si="5"/>
        <v>13985</v>
      </c>
      <c r="I19" s="56" t="s">
        <v>346</v>
      </c>
      <c r="J19" s="57" t="s">
        <v>347</v>
      </c>
      <c r="K19" s="56">
        <v>13985</v>
      </c>
      <c r="L19" s="56" t="s">
        <v>348</v>
      </c>
      <c r="M19" s="57" t="s">
        <v>168</v>
      </c>
      <c r="N19" s="57" t="s">
        <v>169</v>
      </c>
      <c r="O19" s="58" t="s">
        <v>337</v>
      </c>
      <c r="P19" s="59" t="s">
        <v>338</v>
      </c>
    </row>
    <row r="20" spans="1:16" ht="12.75" customHeight="1" thickBot="1">
      <c r="A20" s="47" t="str">
        <f t="shared" si="0"/>
        <v>IBVS 1413 </v>
      </c>
      <c r="B20" s="4" t="str">
        <f t="shared" si="1"/>
        <v>I</v>
      </c>
      <c r="C20" s="47">
        <f t="shared" si="2"/>
        <v>43502.196000000004</v>
      </c>
      <c r="D20" s="15" t="str">
        <f t="shared" si="3"/>
        <v>PE</v>
      </c>
      <c r="E20" s="55">
        <f>VLOOKUP(C20,Active!C$21:E$973,3,FALSE)</f>
        <v>13985.997992306033</v>
      </c>
      <c r="F20" s="4" t="str">
        <f>LEFT(M20,1)</f>
        <v>E</v>
      </c>
      <c r="G20" s="15" t="str">
        <f t="shared" si="4"/>
        <v>43502.1960</v>
      </c>
      <c r="H20" s="47">
        <f t="shared" si="5"/>
        <v>13986</v>
      </c>
      <c r="I20" s="56" t="s">
        <v>349</v>
      </c>
      <c r="J20" s="57" t="s">
        <v>350</v>
      </c>
      <c r="K20" s="56">
        <v>13986</v>
      </c>
      <c r="L20" s="56" t="s">
        <v>351</v>
      </c>
      <c r="M20" s="57" t="s">
        <v>168</v>
      </c>
      <c r="N20" s="57" t="s">
        <v>169</v>
      </c>
      <c r="O20" s="58" t="s">
        <v>337</v>
      </c>
      <c r="P20" s="59" t="s">
        <v>338</v>
      </c>
    </row>
    <row r="21" spans="1:16" ht="12.75" customHeight="1" thickBot="1">
      <c r="A21" s="47" t="str">
        <f t="shared" si="0"/>
        <v> VSSC 59.16 </v>
      </c>
      <c r="B21" s="4" t="str">
        <f t="shared" si="1"/>
        <v>I</v>
      </c>
      <c r="C21" s="47">
        <f t="shared" si="2"/>
        <v>44140.313000000002</v>
      </c>
      <c r="D21" s="15" t="str">
        <f t="shared" si="3"/>
        <v>vis</v>
      </c>
      <c r="E21" s="55">
        <f>VLOOKUP(C21,Active!C$21:E$973,3,FALSE)</f>
        <v>14918.009961351963</v>
      </c>
      <c r="F21" s="4" t="s">
        <v>41</v>
      </c>
      <c r="G21" s="15" t="str">
        <f t="shared" si="4"/>
        <v>44140.313</v>
      </c>
      <c r="H21" s="47">
        <f t="shared" si="5"/>
        <v>14918</v>
      </c>
      <c r="I21" s="56" t="s">
        <v>369</v>
      </c>
      <c r="J21" s="57" t="s">
        <v>370</v>
      </c>
      <c r="K21" s="56">
        <v>14918</v>
      </c>
      <c r="L21" s="56" t="s">
        <v>224</v>
      </c>
      <c r="M21" s="57" t="s">
        <v>123</v>
      </c>
      <c r="N21" s="57"/>
      <c r="O21" s="58" t="s">
        <v>361</v>
      </c>
      <c r="P21" s="58" t="s">
        <v>371</v>
      </c>
    </row>
    <row r="22" spans="1:16" ht="12.75" customHeight="1" thickBot="1">
      <c r="A22" s="47" t="str">
        <f t="shared" si="0"/>
        <v>IBVS 1777 </v>
      </c>
      <c r="B22" s="4" t="str">
        <f t="shared" si="1"/>
        <v>I</v>
      </c>
      <c r="C22" s="47">
        <f t="shared" si="2"/>
        <v>44142.351000000002</v>
      </c>
      <c r="D22" s="15" t="str">
        <f t="shared" si="3"/>
        <v>vis</v>
      </c>
      <c r="E22" s="55">
        <f>VLOOKUP(C22,Active!C$21:E$973,3,FALSE)</f>
        <v>14920.986594779557</v>
      </c>
      <c r="F22" s="4" t="s">
        <v>41</v>
      </c>
      <c r="G22" s="15" t="str">
        <f t="shared" si="4"/>
        <v>44142.3510</v>
      </c>
      <c r="H22" s="47">
        <f t="shared" si="5"/>
        <v>14921</v>
      </c>
      <c r="I22" s="56" t="s">
        <v>372</v>
      </c>
      <c r="J22" s="57" t="s">
        <v>373</v>
      </c>
      <c r="K22" s="56">
        <v>14921</v>
      </c>
      <c r="L22" s="56" t="s">
        <v>374</v>
      </c>
      <c r="M22" s="57" t="s">
        <v>168</v>
      </c>
      <c r="N22" s="57" t="s">
        <v>169</v>
      </c>
      <c r="O22" s="58" t="s">
        <v>375</v>
      </c>
      <c r="P22" s="59" t="s">
        <v>376</v>
      </c>
    </row>
    <row r="23" spans="1:16" ht="12.75" customHeight="1" thickBot="1">
      <c r="A23" s="47" t="str">
        <f t="shared" si="0"/>
        <v> VSSC 59.16 </v>
      </c>
      <c r="B23" s="4" t="str">
        <f t="shared" si="1"/>
        <v>I</v>
      </c>
      <c r="C23" s="47">
        <f t="shared" si="2"/>
        <v>44144.41</v>
      </c>
      <c r="D23" s="15" t="str">
        <f t="shared" si="3"/>
        <v>vis</v>
      </c>
      <c r="E23" s="55">
        <f>VLOOKUP(C23,Active!C$21:E$973,3,FALSE)</f>
        <v>14923.993900092324</v>
      </c>
      <c r="F23" s="4" t="s">
        <v>41</v>
      </c>
      <c r="G23" s="15" t="str">
        <f t="shared" si="4"/>
        <v>44144.410</v>
      </c>
      <c r="H23" s="47">
        <f t="shared" si="5"/>
        <v>14924</v>
      </c>
      <c r="I23" s="56" t="s">
        <v>377</v>
      </c>
      <c r="J23" s="57" t="s">
        <v>378</v>
      </c>
      <c r="K23" s="56">
        <v>14924</v>
      </c>
      <c r="L23" s="56" t="s">
        <v>237</v>
      </c>
      <c r="M23" s="57" t="s">
        <v>123</v>
      </c>
      <c r="N23" s="57"/>
      <c r="O23" s="58" t="s">
        <v>361</v>
      </c>
      <c r="P23" s="58" t="s">
        <v>371</v>
      </c>
    </row>
    <row r="24" spans="1:16" ht="12.75" customHeight="1" thickBot="1">
      <c r="A24" s="47" t="str">
        <f t="shared" si="0"/>
        <v> VSSC 59.16 </v>
      </c>
      <c r="B24" s="4" t="str">
        <f t="shared" si="1"/>
        <v>I</v>
      </c>
      <c r="C24" s="47">
        <f t="shared" si="2"/>
        <v>44146.461000000003</v>
      </c>
      <c r="D24" s="15" t="str">
        <f t="shared" si="3"/>
        <v>vis</v>
      </c>
      <c r="E24" s="55">
        <f>VLOOKUP(C24,Active!C$21:E$973,3,FALSE)</f>
        <v>14926.989520877403</v>
      </c>
      <c r="F24" s="4" t="s">
        <v>41</v>
      </c>
      <c r="G24" s="15" t="str">
        <f t="shared" si="4"/>
        <v>44146.461</v>
      </c>
      <c r="H24" s="47">
        <f t="shared" si="5"/>
        <v>14927</v>
      </c>
      <c r="I24" s="56" t="s">
        <v>379</v>
      </c>
      <c r="J24" s="57" t="s">
        <v>380</v>
      </c>
      <c r="K24" s="56">
        <v>14927</v>
      </c>
      <c r="L24" s="56" t="s">
        <v>381</v>
      </c>
      <c r="M24" s="57" t="s">
        <v>123</v>
      </c>
      <c r="N24" s="57"/>
      <c r="O24" s="58" t="s">
        <v>361</v>
      </c>
      <c r="P24" s="58" t="s">
        <v>371</v>
      </c>
    </row>
    <row r="25" spans="1:16" ht="12.75" customHeight="1" thickBot="1">
      <c r="A25" s="47" t="str">
        <f t="shared" si="0"/>
        <v>IBVS 1777 </v>
      </c>
      <c r="B25" s="4" t="str">
        <f t="shared" si="1"/>
        <v>II</v>
      </c>
      <c r="C25" s="47">
        <f t="shared" si="2"/>
        <v>44193.3577</v>
      </c>
      <c r="D25" s="15" t="str">
        <f t="shared" si="3"/>
        <v>vis</v>
      </c>
      <c r="E25" s="55">
        <f>VLOOKUP(C25,Active!C$21:E$973,3,FALSE)</f>
        <v>14995.485244559351</v>
      </c>
      <c r="F25" s="4" t="s">
        <v>41</v>
      </c>
      <c r="G25" s="15" t="str">
        <f t="shared" si="4"/>
        <v>44193.3577</v>
      </c>
      <c r="H25" s="47">
        <f t="shared" si="5"/>
        <v>14995.5</v>
      </c>
      <c r="I25" s="56" t="s">
        <v>382</v>
      </c>
      <c r="J25" s="57" t="s">
        <v>383</v>
      </c>
      <c r="K25" s="56">
        <v>14995.5</v>
      </c>
      <c r="L25" s="56" t="s">
        <v>384</v>
      </c>
      <c r="M25" s="57" t="s">
        <v>168</v>
      </c>
      <c r="N25" s="57" t="s">
        <v>169</v>
      </c>
      <c r="O25" s="58" t="s">
        <v>375</v>
      </c>
      <c r="P25" s="59" t="s">
        <v>376</v>
      </c>
    </row>
    <row r="26" spans="1:16" ht="12.75" customHeight="1" thickBot="1">
      <c r="A26" s="47" t="str">
        <f t="shared" si="0"/>
        <v>IBVS 2189 </v>
      </c>
      <c r="B26" s="4" t="str">
        <f t="shared" si="1"/>
        <v>I</v>
      </c>
      <c r="C26" s="47">
        <f t="shared" si="2"/>
        <v>44294.353600000002</v>
      </c>
      <c r="D26" s="15" t="str">
        <f t="shared" si="3"/>
        <v>vis</v>
      </c>
      <c r="E26" s="55">
        <f>VLOOKUP(C26,Active!C$21:E$973,3,FALSE)</f>
        <v>15142.996418254093</v>
      </c>
      <c r="F26" s="4" t="s">
        <v>41</v>
      </c>
      <c r="G26" s="15" t="str">
        <f t="shared" si="4"/>
        <v>44294.3536</v>
      </c>
      <c r="H26" s="47">
        <f t="shared" si="5"/>
        <v>15143</v>
      </c>
      <c r="I26" s="56" t="s">
        <v>385</v>
      </c>
      <c r="J26" s="57" t="s">
        <v>386</v>
      </c>
      <c r="K26" s="56">
        <v>15143</v>
      </c>
      <c r="L26" s="56" t="s">
        <v>387</v>
      </c>
      <c r="M26" s="57" t="s">
        <v>168</v>
      </c>
      <c r="N26" s="57" t="s">
        <v>169</v>
      </c>
      <c r="O26" s="58" t="s">
        <v>388</v>
      </c>
      <c r="P26" s="59" t="s">
        <v>389</v>
      </c>
    </row>
    <row r="27" spans="1:16" ht="12.75" customHeight="1" thickBot="1">
      <c r="A27" s="47" t="str">
        <f t="shared" si="0"/>
        <v>IBVS 1930 </v>
      </c>
      <c r="B27" s="4" t="str">
        <f t="shared" si="1"/>
        <v>I</v>
      </c>
      <c r="C27" s="47">
        <f t="shared" si="2"/>
        <v>44451.824800000002</v>
      </c>
      <c r="D27" s="15" t="str">
        <f t="shared" si="3"/>
        <v>vis</v>
      </c>
      <c r="E27" s="55">
        <f>VLOOKUP(C27,Active!C$21:E$973,3,FALSE)</f>
        <v>15372.993492740476</v>
      </c>
      <c r="F27" s="4" t="s">
        <v>41</v>
      </c>
      <c r="G27" s="15" t="str">
        <f t="shared" si="4"/>
        <v>44451.8248</v>
      </c>
      <c r="H27" s="47">
        <f t="shared" si="5"/>
        <v>15373</v>
      </c>
      <c r="I27" s="56" t="s">
        <v>390</v>
      </c>
      <c r="J27" s="57" t="s">
        <v>391</v>
      </c>
      <c r="K27" s="56">
        <v>15373</v>
      </c>
      <c r="L27" s="56" t="s">
        <v>392</v>
      </c>
      <c r="M27" s="57" t="s">
        <v>168</v>
      </c>
      <c r="N27" s="57" t="s">
        <v>169</v>
      </c>
      <c r="O27" s="58" t="s">
        <v>316</v>
      </c>
      <c r="P27" s="59" t="s">
        <v>393</v>
      </c>
    </row>
    <row r="28" spans="1:16" ht="12.75" customHeight="1" thickBot="1">
      <c r="A28" s="47" t="str">
        <f t="shared" si="0"/>
        <v>IBVS 2094 </v>
      </c>
      <c r="B28" s="4" t="str">
        <f t="shared" si="1"/>
        <v>II</v>
      </c>
      <c r="C28" s="47">
        <f t="shared" si="2"/>
        <v>44475.446600000003</v>
      </c>
      <c r="D28" s="15" t="str">
        <f t="shared" si="3"/>
        <v>vis</v>
      </c>
      <c r="E28" s="55">
        <f>VLOOKUP(C28,Active!C$21:E$973,3,FALSE)</f>
        <v>15407.494689747309</v>
      </c>
      <c r="F28" s="4" t="s">
        <v>41</v>
      </c>
      <c r="G28" s="15" t="str">
        <f t="shared" si="4"/>
        <v>44475.4466</v>
      </c>
      <c r="H28" s="47">
        <f t="shared" si="5"/>
        <v>15407.5</v>
      </c>
      <c r="I28" s="56" t="s">
        <v>394</v>
      </c>
      <c r="J28" s="57" t="s">
        <v>395</v>
      </c>
      <c r="K28" s="56">
        <v>15407.5</v>
      </c>
      <c r="L28" s="56" t="s">
        <v>396</v>
      </c>
      <c r="M28" s="57" t="s">
        <v>168</v>
      </c>
      <c r="N28" s="57" t="s">
        <v>169</v>
      </c>
      <c r="O28" s="58" t="s">
        <v>375</v>
      </c>
      <c r="P28" s="59" t="s">
        <v>397</v>
      </c>
    </row>
    <row r="29" spans="1:16" ht="12.75" customHeight="1" thickBot="1">
      <c r="A29" s="47" t="str">
        <f t="shared" si="0"/>
        <v>IBVS 2094 </v>
      </c>
      <c r="B29" s="4" t="str">
        <f t="shared" si="1"/>
        <v>I</v>
      </c>
      <c r="C29" s="47">
        <f t="shared" si="2"/>
        <v>44476.4732</v>
      </c>
      <c r="D29" s="15" t="str">
        <f t="shared" si="3"/>
        <v>vis</v>
      </c>
      <c r="E29" s="55">
        <f>VLOOKUP(C29,Active!C$21:E$973,3,FALSE)</f>
        <v>15408.994106762402</v>
      </c>
      <c r="F29" s="4" t="s">
        <v>41</v>
      </c>
      <c r="G29" s="15" t="str">
        <f t="shared" si="4"/>
        <v>44476.4732</v>
      </c>
      <c r="H29" s="47">
        <f t="shared" si="5"/>
        <v>15409</v>
      </c>
      <c r="I29" s="56" t="s">
        <v>398</v>
      </c>
      <c r="J29" s="57" t="s">
        <v>399</v>
      </c>
      <c r="K29" s="56">
        <v>15409</v>
      </c>
      <c r="L29" s="56" t="s">
        <v>400</v>
      </c>
      <c r="M29" s="57" t="s">
        <v>168</v>
      </c>
      <c r="N29" s="57" t="s">
        <v>169</v>
      </c>
      <c r="O29" s="58" t="s">
        <v>375</v>
      </c>
      <c r="P29" s="59" t="s">
        <v>397</v>
      </c>
    </row>
    <row r="30" spans="1:16" ht="12.75" customHeight="1" thickBot="1">
      <c r="A30" s="47" t="str">
        <f t="shared" si="0"/>
        <v>IBVS 1930 </v>
      </c>
      <c r="B30" s="4" t="str">
        <f t="shared" si="1"/>
        <v>I</v>
      </c>
      <c r="C30" s="47">
        <f t="shared" si="2"/>
        <v>44477.849399999999</v>
      </c>
      <c r="D30" s="15" t="str">
        <f t="shared" si="3"/>
        <v>vis</v>
      </c>
      <c r="E30" s="55">
        <f>VLOOKUP(C30,Active!C$21:E$973,3,FALSE)</f>
        <v>15411.004137637305</v>
      </c>
      <c r="F30" s="4" t="s">
        <v>41</v>
      </c>
      <c r="G30" s="15" t="str">
        <f t="shared" si="4"/>
        <v>44477.8494</v>
      </c>
      <c r="H30" s="47">
        <f t="shared" si="5"/>
        <v>15411</v>
      </c>
      <c r="I30" s="56" t="s">
        <v>401</v>
      </c>
      <c r="J30" s="57" t="s">
        <v>402</v>
      </c>
      <c r="K30" s="56">
        <v>15411</v>
      </c>
      <c r="L30" s="56" t="s">
        <v>403</v>
      </c>
      <c r="M30" s="57" t="s">
        <v>168</v>
      </c>
      <c r="N30" s="57" t="s">
        <v>169</v>
      </c>
      <c r="O30" s="58" t="s">
        <v>316</v>
      </c>
      <c r="P30" s="59" t="s">
        <v>393</v>
      </c>
    </row>
    <row r="31" spans="1:16" ht="12.75" customHeight="1" thickBot="1">
      <c r="A31" s="47" t="str">
        <f t="shared" si="0"/>
        <v>IBVS 2094 </v>
      </c>
      <c r="B31" s="4" t="str">
        <f t="shared" si="1"/>
        <v>I</v>
      </c>
      <c r="C31" s="47">
        <f t="shared" si="2"/>
        <v>44478.5239</v>
      </c>
      <c r="D31" s="15" t="str">
        <f t="shared" si="3"/>
        <v>vis</v>
      </c>
      <c r="E31" s="55">
        <f>VLOOKUP(C31,Active!C$21:E$973,3,FALSE)</f>
        <v>15411.989289377694</v>
      </c>
      <c r="F31" s="4" t="s">
        <v>41</v>
      </c>
      <c r="G31" s="15" t="str">
        <f t="shared" si="4"/>
        <v>44478.5239</v>
      </c>
      <c r="H31" s="47">
        <f t="shared" si="5"/>
        <v>15412</v>
      </c>
      <c r="I31" s="56" t="s">
        <v>404</v>
      </c>
      <c r="J31" s="57" t="s">
        <v>405</v>
      </c>
      <c r="K31" s="56">
        <v>15412</v>
      </c>
      <c r="L31" s="56" t="s">
        <v>406</v>
      </c>
      <c r="M31" s="57" t="s">
        <v>168</v>
      </c>
      <c r="N31" s="57" t="s">
        <v>169</v>
      </c>
      <c r="O31" s="58" t="s">
        <v>375</v>
      </c>
      <c r="P31" s="59" t="s">
        <v>397</v>
      </c>
    </row>
    <row r="32" spans="1:16" ht="12.75" customHeight="1" thickBot="1">
      <c r="A32" s="47" t="str">
        <f t="shared" si="0"/>
        <v>IBVS 1863 </v>
      </c>
      <c r="B32" s="4" t="str">
        <f t="shared" si="1"/>
        <v>I</v>
      </c>
      <c r="C32" s="47">
        <f t="shared" si="2"/>
        <v>44485.378499999999</v>
      </c>
      <c r="D32" s="15" t="str">
        <f t="shared" si="3"/>
        <v>vis</v>
      </c>
      <c r="E32" s="55">
        <f>VLOOKUP(C32,Active!C$21:E$973,3,FALSE)</f>
        <v>15422.000884810854</v>
      </c>
      <c r="F32" s="4" t="s">
        <v>41</v>
      </c>
      <c r="G32" s="15" t="str">
        <f t="shared" si="4"/>
        <v>44485.3785</v>
      </c>
      <c r="H32" s="47">
        <f t="shared" si="5"/>
        <v>15422</v>
      </c>
      <c r="I32" s="56" t="s">
        <v>407</v>
      </c>
      <c r="J32" s="57" t="s">
        <v>408</v>
      </c>
      <c r="K32" s="56">
        <v>15422</v>
      </c>
      <c r="L32" s="56" t="s">
        <v>300</v>
      </c>
      <c r="M32" s="57" t="s">
        <v>168</v>
      </c>
      <c r="N32" s="57" t="s">
        <v>169</v>
      </c>
      <c r="O32" s="58" t="s">
        <v>409</v>
      </c>
      <c r="P32" s="59" t="s">
        <v>410</v>
      </c>
    </row>
    <row r="33" spans="1:16" ht="12.75" customHeight="1" thickBot="1">
      <c r="A33" s="47" t="str">
        <f t="shared" si="0"/>
        <v>IBVS 1863 </v>
      </c>
      <c r="B33" s="4" t="str">
        <f t="shared" si="1"/>
        <v>I</v>
      </c>
      <c r="C33" s="47">
        <f t="shared" si="2"/>
        <v>44498.385799999996</v>
      </c>
      <c r="D33" s="15" t="str">
        <f t="shared" si="3"/>
        <v>vis</v>
      </c>
      <c r="E33" s="55">
        <f>VLOOKUP(C33,Active!C$21:E$973,3,FALSE)</f>
        <v>15440.998904429463</v>
      </c>
      <c r="F33" s="4" t="s">
        <v>41</v>
      </c>
      <c r="G33" s="15" t="str">
        <f t="shared" si="4"/>
        <v>44498.3858</v>
      </c>
      <c r="H33" s="47">
        <f t="shared" si="5"/>
        <v>15441</v>
      </c>
      <c r="I33" s="56" t="s">
        <v>411</v>
      </c>
      <c r="J33" s="57" t="s">
        <v>412</v>
      </c>
      <c r="K33" s="56">
        <v>15441</v>
      </c>
      <c r="L33" s="56" t="s">
        <v>275</v>
      </c>
      <c r="M33" s="57" t="s">
        <v>168</v>
      </c>
      <c r="N33" s="57" t="s">
        <v>169</v>
      </c>
      <c r="O33" s="58" t="s">
        <v>409</v>
      </c>
      <c r="P33" s="59" t="s">
        <v>410</v>
      </c>
    </row>
    <row r="34" spans="1:16" ht="12.75" customHeight="1" thickBot="1">
      <c r="A34" s="47" t="str">
        <f t="shared" si="0"/>
        <v>IBVS 1930 </v>
      </c>
      <c r="B34" s="4" t="str">
        <f t="shared" si="1"/>
        <v>I</v>
      </c>
      <c r="C34" s="47">
        <f t="shared" si="2"/>
        <v>44516.872300000003</v>
      </c>
      <c r="D34" s="15" t="str">
        <f t="shared" si="3"/>
        <v>vis</v>
      </c>
      <c r="E34" s="55">
        <f>VLOOKUP(C34,Active!C$21:E$973,3,FALSE)</f>
        <v>15467.999657059112</v>
      </c>
      <c r="F34" s="4" t="s">
        <v>41</v>
      </c>
      <c r="G34" s="15" t="str">
        <f t="shared" si="4"/>
        <v>44516.8723</v>
      </c>
      <c r="H34" s="47">
        <f t="shared" si="5"/>
        <v>15468</v>
      </c>
      <c r="I34" s="56" t="s">
        <v>413</v>
      </c>
      <c r="J34" s="57" t="s">
        <v>414</v>
      </c>
      <c r="K34" s="56">
        <v>15468</v>
      </c>
      <c r="L34" s="56" t="s">
        <v>320</v>
      </c>
      <c r="M34" s="57" t="s">
        <v>168</v>
      </c>
      <c r="N34" s="57" t="s">
        <v>169</v>
      </c>
      <c r="O34" s="58" t="s">
        <v>316</v>
      </c>
      <c r="P34" s="59" t="s">
        <v>393</v>
      </c>
    </row>
    <row r="35" spans="1:16" ht="12.75" customHeight="1" thickBot="1">
      <c r="A35" s="47" t="str">
        <f t="shared" si="0"/>
        <v>BAVM 36 </v>
      </c>
      <c r="B35" s="4" t="str">
        <f t="shared" si="1"/>
        <v>II</v>
      </c>
      <c r="C35" s="47">
        <f t="shared" si="2"/>
        <v>44638.404000000002</v>
      </c>
      <c r="D35" s="15" t="str">
        <f t="shared" si="3"/>
        <v>vis</v>
      </c>
      <c r="E35" s="55">
        <f>VLOOKUP(C35,Active!C$21:E$973,3,FALSE)</f>
        <v>15645.504721206438</v>
      </c>
      <c r="F35" s="4" t="s">
        <v>41</v>
      </c>
      <c r="G35" s="15" t="str">
        <f t="shared" si="4"/>
        <v>44638.404</v>
      </c>
      <c r="H35" s="47">
        <f t="shared" si="5"/>
        <v>15645.5</v>
      </c>
      <c r="I35" s="56" t="s">
        <v>415</v>
      </c>
      <c r="J35" s="57" t="s">
        <v>416</v>
      </c>
      <c r="K35" s="56">
        <v>15645.5</v>
      </c>
      <c r="L35" s="56" t="s">
        <v>216</v>
      </c>
      <c r="M35" s="57" t="s">
        <v>113</v>
      </c>
      <c r="N35" s="57"/>
      <c r="O35" s="58" t="s">
        <v>417</v>
      </c>
      <c r="P35" s="59" t="s">
        <v>418</v>
      </c>
    </row>
    <row r="36" spans="1:16" ht="12.75" customHeight="1" thickBot="1">
      <c r="A36" s="47" t="str">
        <f t="shared" si="0"/>
        <v>IBVS 2189 </v>
      </c>
      <c r="B36" s="4" t="str">
        <f t="shared" si="1"/>
        <v>I</v>
      </c>
      <c r="C36" s="47">
        <f t="shared" si="2"/>
        <v>44830.445599999999</v>
      </c>
      <c r="D36" s="15" t="str">
        <f t="shared" si="3"/>
        <v>vis</v>
      </c>
      <c r="E36" s="55">
        <f>VLOOKUP(C36,Active!C$21:E$973,3,FALSE)</f>
        <v>15925.994145175286</v>
      </c>
      <c r="F36" s="4" t="s">
        <v>41</v>
      </c>
      <c r="G36" s="15" t="str">
        <f t="shared" si="4"/>
        <v>44830.4456</v>
      </c>
      <c r="H36" s="47">
        <f t="shared" si="5"/>
        <v>15926</v>
      </c>
      <c r="I36" s="56" t="s">
        <v>419</v>
      </c>
      <c r="J36" s="57" t="s">
        <v>420</v>
      </c>
      <c r="K36" s="56">
        <v>15926</v>
      </c>
      <c r="L36" s="56" t="s">
        <v>400</v>
      </c>
      <c r="M36" s="57" t="s">
        <v>168</v>
      </c>
      <c r="N36" s="57" t="s">
        <v>169</v>
      </c>
      <c r="O36" s="58" t="s">
        <v>421</v>
      </c>
      <c r="P36" s="59" t="s">
        <v>389</v>
      </c>
    </row>
    <row r="37" spans="1:16" ht="12.75" customHeight="1" thickBot="1">
      <c r="A37" s="47" t="str">
        <f t="shared" si="0"/>
        <v>IBVS 2086 </v>
      </c>
      <c r="B37" s="4" t="str">
        <f t="shared" si="1"/>
        <v>I</v>
      </c>
      <c r="C37" s="47">
        <f t="shared" si="2"/>
        <v>44859.888800000001</v>
      </c>
      <c r="D37" s="15" t="str">
        <f t="shared" si="3"/>
        <v>vis</v>
      </c>
      <c r="E37" s="55">
        <f>VLOOKUP(C37,Active!C$21:E$973,3,FALSE)</f>
        <v>15968.997880864845</v>
      </c>
      <c r="F37" s="4" t="s">
        <v>41</v>
      </c>
      <c r="G37" s="15" t="str">
        <f t="shared" si="4"/>
        <v>44859.8888</v>
      </c>
      <c r="H37" s="47">
        <f t="shared" si="5"/>
        <v>15969</v>
      </c>
      <c r="I37" s="56" t="s">
        <v>422</v>
      </c>
      <c r="J37" s="57" t="s">
        <v>423</v>
      </c>
      <c r="K37" s="56">
        <v>15969</v>
      </c>
      <c r="L37" s="56" t="s">
        <v>424</v>
      </c>
      <c r="M37" s="57" t="s">
        <v>168</v>
      </c>
      <c r="N37" s="57" t="s">
        <v>169</v>
      </c>
      <c r="O37" s="58" t="s">
        <v>316</v>
      </c>
      <c r="P37" s="59" t="s">
        <v>425</v>
      </c>
    </row>
    <row r="38" spans="1:16" ht="12.75" customHeight="1" thickBot="1">
      <c r="A38" s="47" t="str">
        <f t="shared" si="0"/>
        <v>IBVS 2385 </v>
      </c>
      <c r="B38" s="4" t="str">
        <f t="shared" si="1"/>
        <v>I</v>
      </c>
      <c r="C38" s="47">
        <f t="shared" si="2"/>
        <v>45186.474399999999</v>
      </c>
      <c r="D38" s="15" t="str">
        <f t="shared" si="3"/>
        <v>vis</v>
      </c>
      <c r="E38" s="55">
        <f>VLOOKUP(C38,Active!C$21:E$973,3,FALSE)</f>
        <v>16445.997691429438</v>
      </c>
      <c r="F38" s="4" t="s">
        <v>41</v>
      </c>
      <c r="G38" s="15" t="str">
        <f t="shared" si="4"/>
        <v>45186.4744</v>
      </c>
      <c r="H38" s="47">
        <f t="shared" si="5"/>
        <v>16446</v>
      </c>
      <c r="I38" s="56" t="s">
        <v>426</v>
      </c>
      <c r="J38" s="57" t="s">
        <v>427</v>
      </c>
      <c r="K38" s="56">
        <v>16446</v>
      </c>
      <c r="L38" s="56" t="s">
        <v>357</v>
      </c>
      <c r="M38" s="57" t="s">
        <v>168</v>
      </c>
      <c r="N38" s="57" t="s">
        <v>169</v>
      </c>
      <c r="O38" s="58" t="s">
        <v>428</v>
      </c>
      <c r="P38" s="59" t="s">
        <v>429</v>
      </c>
    </row>
    <row r="39" spans="1:16" ht="12.75" customHeight="1" thickBot="1">
      <c r="A39" s="47" t="str">
        <f t="shared" si="0"/>
        <v>IBVS 2385 </v>
      </c>
      <c r="B39" s="4" t="str">
        <f t="shared" si="1"/>
        <v>I</v>
      </c>
      <c r="C39" s="47">
        <f t="shared" si="2"/>
        <v>45306.290300000001</v>
      </c>
      <c r="D39" s="15" t="str">
        <f t="shared" si="3"/>
        <v>vis</v>
      </c>
      <c r="E39" s="55">
        <f>VLOOKUP(C39,Active!C$21:E$973,3,FALSE)</f>
        <v>16620.996716501661</v>
      </c>
      <c r="F39" s="4" t="s">
        <v>41</v>
      </c>
      <c r="G39" s="15" t="str">
        <f t="shared" si="4"/>
        <v>45306.2903</v>
      </c>
      <c r="H39" s="47">
        <f t="shared" si="5"/>
        <v>16621</v>
      </c>
      <c r="I39" s="56" t="s">
        <v>430</v>
      </c>
      <c r="J39" s="57" t="s">
        <v>431</v>
      </c>
      <c r="K39" s="56">
        <v>16621</v>
      </c>
      <c r="L39" s="56" t="s">
        <v>432</v>
      </c>
      <c r="M39" s="57" t="s">
        <v>168</v>
      </c>
      <c r="N39" s="57" t="s">
        <v>169</v>
      </c>
      <c r="O39" s="58" t="s">
        <v>428</v>
      </c>
      <c r="P39" s="59" t="s">
        <v>429</v>
      </c>
    </row>
    <row r="40" spans="1:16" ht="12.75" customHeight="1" thickBot="1">
      <c r="A40" s="47" t="str">
        <f t="shared" si="0"/>
        <v>IBVS 2793 </v>
      </c>
      <c r="B40" s="4" t="str">
        <f t="shared" si="1"/>
        <v>I</v>
      </c>
      <c r="C40" s="47">
        <f t="shared" si="2"/>
        <v>45629.452899999997</v>
      </c>
      <c r="D40" s="15" t="str">
        <f t="shared" si="3"/>
        <v>vis</v>
      </c>
      <c r="E40" s="55">
        <f>VLOOKUP(C40,Active!C$21:E$973,3,FALSE)</f>
        <v>17092.997009783299</v>
      </c>
      <c r="F40" s="4" t="s">
        <v>41</v>
      </c>
      <c r="G40" s="15" t="str">
        <f t="shared" si="4"/>
        <v>45629.4529</v>
      </c>
      <c r="H40" s="47">
        <f t="shared" si="5"/>
        <v>17093</v>
      </c>
      <c r="I40" s="56" t="s">
        <v>433</v>
      </c>
      <c r="J40" s="57" t="s">
        <v>434</v>
      </c>
      <c r="K40" s="56">
        <v>17093</v>
      </c>
      <c r="L40" s="56" t="s">
        <v>435</v>
      </c>
      <c r="M40" s="57" t="s">
        <v>168</v>
      </c>
      <c r="N40" s="57" t="s">
        <v>169</v>
      </c>
      <c r="O40" s="58" t="s">
        <v>436</v>
      </c>
      <c r="P40" s="59" t="s">
        <v>437</v>
      </c>
    </row>
    <row r="41" spans="1:16" ht="12.75" customHeight="1" thickBot="1">
      <c r="A41" s="47" t="str">
        <f t="shared" si="0"/>
        <v>BAVM 38 </v>
      </c>
      <c r="B41" s="4" t="str">
        <f t="shared" si="1"/>
        <v>I</v>
      </c>
      <c r="C41" s="47">
        <f t="shared" si="2"/>
        <v>45653.413</v>
      </c>
      <c r="D41" s="15" t="str">
        <f t="shared" si="3"/>
        <v>vis</v>
      </c>
      <c r="E41" s="55">
        <f>VLOOKUP(C41,Active!C$21:E$973,3,FALSE)</f>
        <v>17127.992316254593</v>
      </c>
      <c r="F41" s="4" t="s">
        <v>41</v>
      </c>
      <c r="G41" s="15" t="str">
        <f t="shared" si="4"/>
        <v>45653.413</v>
      </c>
      <c r="H41" s="47">
        <f t="shared" si="5"/>
        <v>17128</v>
      </c>
      <c r="I41" s="56" t="s">
        <v>438</v>
      </c>
      <c r="J41" s="57" t="s">
        <v>439</v>
      </c>
      <c r="K41" s="56">
        <v>17128</v>
      </c>
      <c r="L41" s="56" t="s">
        <v>272</v>
      </c>
      <c r="M41" s="57" t="s">
        <v>113</v>
      </c>
      <c r="N41" s="57"/>
      <c r="O41" s="58" t="s">
        <v>417</v>
      </c>
      <c r="P41" s="59" t="s">
        <v>440</v>
      </c>
    </row>
    <row r="42" spans="1:16" ht="12.75" customHeight="1" thickBot="1">
      <c r="A42" s="47" t="str">
        <f t="shared" si="0"/>
        <v> VSSC 66.35 </v>
      </c>
      <c r="B42" s="4" t="str">
        <f t="shared" si="1"/>
        <v>I</v>
      </c>
      <c r="C42" s="47">
        <f t="shared" si="2"/>
        <v>46437.3586</v>
      </c>
      <c r="D42" s="15" t="str">
        <f t="shared" si="3"/>
        <v>vis</v>
      </c>
      <c r="E42" s="55">
        <f>VLOOKUP(C42,Active!C$21:E$973,3,FALSE)</f>
        <v>18272.996574534649</v>
      </c>
      <c r="F42" s="4" t="s">
        <v>41</v>
      </c>
      <c r="G42" s="15" t="str">
        <f t="shared" si="4"/>
        <v>46437.3586</v>
      </c>
      <c r="H42" s="47">
        <f t="shared" si="5"/>
        <v>18273</v>
      </c>
      <c r="I42" s="56" t="s">
        <v>460</v>
      </c>
      <c r="J42" s="57" t="s">
        <v>461</v>
      </c>
      <c r="K42" s="56">
        <v>18273</v>
      </c>
      <c r="L42" s="56" t="s">
        <v>462</v>
      </c>
      <c r="M42" s="57" t="s">
        <v>168</v>
      </c>
      <c r="N42" s="57" t="s">
        <v>169</v>
      </c>
      <c r="O42" s="58" t="s">
        <v>463</v>
      </c>
      <c r="P42" s="58" t="s">
        <v>464</v>
      </c>
    </row>
    <row r="43" spans="1:16" ht="12.75" customHeight="1" thickBot="1">
      <c r="A43" s="47" t="str">
        <f t="shared" ref="A43:A74" si="6">P43</f>
        <v> ASS 187.261 </v>
      </c>
      <c r="B43" s="4" t="str">
        <f t="shared" ref="B43:B74" si="7">IF(H43=INT(H43),"I","II")</f>
        <v>I</v>
      </c>
      <c r="C43" s="47">
        <f t="shared" ref="C43:C74" si="8">1*G43</f>
        <v>46739.297500000001</v>
      </c>
      <c r="D43" s="15" t="str">
        <f t="shared" ref="D43:D74" si="9">VLOOKUP(F43,I$1:J$5,2,FALSE)</f>
        <v>vis</v>
      </c>
      <c r="E43" s="55">
        <f>VLOOKUP(C43,Active!C$21:E$973,3,FALSE)</f>
        <v>18713.998254039449</v>
      </c>
      <c r="F43" s="4" t="s">
        <v>41</v>
      </c>
      <c r="G43" s="15" t="str">
        <f t="shared" ref="G43:G74" si="10">MID(I43,3,LEN(I43)-3)</f>
        <v>46739.2975</v>
      </c>
      <c r="H43" s="47">
        <f t="shared" ref="H43:H74" si="11">1*K43</f>
        <v>18714</v>
      </c>
      <c r="I43" s="56" t="s">
        <v>465</v>
      </c>
      <c r="J43" s="57" t="s">
        <v>466</v>
      </c>
      <c r="K43" s="56">
        <v>18714</v>
      </c>
      <c r="L43" s="56" t="s">
        <v>367</v>
      </c>
      <c r="M43" s="57" t="s">
        <v>168</v>
      </c>
      <c r="N43" s="57" t="s">
        <v>169</v>
      </c>
      <c r="O43" s="58" t="s">
        <v>467</v>
      </c>
      <c r="P43" s="58" t="s">
        <v>468</v>
      </c>
    </row>
    <row r="44" spans="1:16" ht="12.75" customHeight="1" thickBot="1">
      <c r="A44" s="47" t="str">
        <f t="shared" si="6"/>
        <v> ASS 187.261 </v>
      </c>
      <c r="B44" s="4" t="str">
        <f t="shared" si="7"/>
        <v>I</v>
      </c>
      <c r="C44" s="47">
        <f t="shared" si="8"/>
        <v>46831.042300000001</v>
      </c>
      <c r="D44" s="15" t="str">
        <f t="shared" si="9"/>
        <v>vis</v>
      </c>
      <c r="E44" s="55">
        <f>VLOOKUP(C44,Active!C$21:E$973,3,FALSE)</f>
        <v>18847.997585976576</v>
      </c>
      <c r="F44" s="4" t="s">
        <v>41</v>
      </c>
      <c r="G44" s="15" t="str">
        <f t="shared" si="10"/>
        <v>46831.0423</v>
      </c>
      <c r="H44" s="47">
        <f t="shared" si="11"/>
        <v>18848</v>
      </c>
      <c r="I44" s="56" t="s">
        <v>469</v>
      </c>
      <c r="J44" s="57" t="s">
        <v>470</v>
      </c>
      <c r="K44" s="56">
        <v>18848</v>
      </c>
      <c r="L44" s="56" t="s">
        <v>471</v>
      </c>
      <c r="M44" s="57" t="s">
        <v>168</v>
      </c>
      <c r="N44" s="57" t="s">
        <v>169</v>
      </c>
      <c r="O44" s="58" t="s">
        <v>467</v>
      </c>
      <c r="P44" s="58" t="s">
        <v>468</v>
      </c>
    </row>
    <row r="45" spans="1:16" ht="12.75" customHeight="1" thickBot="1">
      <c r="A45" s="47" t="str">
        <f t="shared" si="6"/>
        <v> BRNO 30 </v>
      </c>
      <c r="B45" s="4" t="str">
        <f t="shared" si="7"/>
        <v>I</v>
      </c>
      <c r="C45" s="47">
        <f t="shared" si="8"/>
        <v>46997.411999999997</v>
      </c>
      <c r="D45" s="15" t="str">
        <f t="shared" si="9"/>
        <v>vis</v>
      </c>
      <c r="E45" s="55">
        <f>VLOOKUP(C45,Active!C$21:E$973,3,FALSE)</f>
        <v>19090.991506662875</v>
      </c>
      <c r="F45" s="4" t="s">
        <v>41</v>
      </c>
      <c r="G45" s="15" t="str">
        <f t="shared" si="10"/>
        <v>46997.412</v>
      </c>
      <c r="H45" s="47">
        <f t="shared" si="11"/>
        <v>19091</v>
      </c>
      <c r="I45" s="56" t="s">
        <v>472</v>
      </c>
      <c r="J45" s="57" t="s">
        <v>473</v>
      </c>
      <c r="K45" s="56">
        <v>19091</v>
      </c>
      <c r="L45" s="56" t="s">
        <v>474</v>
      </c>
      <c r="M45" s="57" t="s">
        <v>123</v>
      </c>
      <c r="N45" s="57"/>
      <c r="O45" s="58" t="s">
        <v>475</v>
      </c>
      <c r="P45" s="58" t="s">
        <v>476</v>
      </c>
    </row>
    <row r="46" spans="1:16" ht="12.75" customHeight="1" thickBot="1">
      <c r="A46" s="47" t="str">
        <f t="shared" si="6"/>
        <v> BRNO 30 </v>
      </c>
      <c r="B46" s="4" t="str">
        <f t="shared" si="7"/>
        <v>I</v>
      </c>
      <c r="C46" s="47">
        <f t="shared" si="8"/>
        <v>46997.415000000001</v>
      </c>
      <c r="D46" s="15" t="str">
        <f t="shared" si="9"/>
        <v>vis</v>
      </c>
      <c r="E46" s="55">
        <f>VLOOKUP(C46,Active!C$21:E$973,3,FALSE)</f>
        <v>19090.995888360761</v>
      </c>
      <c r="F46" s="4" t="s">
        <v>41</v>
      </c>
      <c r="G46" s="15" t="str">
        <f t="shared" si="10"/>
        <v>46997.415</v>
      </c>
      <c r="H46" s="47">
        <f t="shared" si="11"/>
        <v>19091</v>
      </c>
      <c r="I46" s="56" t="s">
        <v>477</v>
      </c>
      <c r="J46" s="57" t="s">
        <v>478</v>
      </c>
      <c r="K46" s="56">
        <v>19091</v>
      </c>
      <c r="L46" s="56" t="s">
        <v>112</v>
      </c>
      <c r="M46" s="57" t="s">
        <v>123</v>
      </c>
      <c r="N46" s="57"/>
      <c r="O46" s="58" t="s">
        <v>479</v>
      </c>
      <c r="P46" s="58" t="s">
        <v>476</v>
      </c>
    </row>
    <row r="47" spans="1:16" ht="12.75" customHeight="1" thickBot="1">
      <c r="A47" s="47" t="str">
        <f t="shared" si="6"/>
        <v> BRNO 30 </v>
      </c>
      <c r="B47" s="4" t="str">
        <f t="shared" si="7"/>
        <v>I</v>
      </c>
      <c r="C47" s="47">
        <f t="shared" si="8"/>
        <v>46997.419000000002</v>
      </c>
      <c r="D47" s="15" t="str">
        <f t="shared" si="9"/>
        <v>vis</v>
      </c>
      <c r="E47" s="55">
        <f>VLOOKUP(C47,Active!C$21:E$973,3,FALSE)</f>
        <v>19091.001730624605</v>
      </c>
      <c r="F47" s="4" t="s">
        <v>41</v>
      </c>
      <c r="G47" s="15" t="str">
        <f t="shared" si="10"/>
        <v>46997.419</v>
      </c>
      <c r="H47" s="47">
        <f t="shared" si="11"/>
        <v>19091</v>
      </c>
      <c r="I47" s="56" t="s">
        <v>480</v>
      </c>
      <c r="J47" s="57" t="s">
        <v>481</v>
      </c>
      <c r="K47" s="56">
        <v>19091</v>
      </c>
      <c r="L47" s="56" t="s">
        <v>250</v>
      </c>
      <c r="M47" s="57" t="s">
        <v>123</v>
      </c>
      <c r="N47" s="57"/>
      <c r="O47" s="58" t="s">
        <v>482</v>
      </c>
      <c r="P47" s="58" t="s">
        <v>476</v>
      </c>
    </row>
    <row r="48" spans="1:16" ht="12.75" customHeight="1" thickBot="1">
      <c r="A48" s="47" t="str">
        <f t="shared" si="6"/>
        <v>BAVM 60 </v>
      </c>
      <c r="B48" s="4" t="str">
        <f t="shared" si="7"/>
        <v>I</v>
      </c>
      <c r="C48" s="47">
        <f t="shared" si="8"/>
        <v>48525.5936</v>
      </c>
      <c r="D48" s="15" t="str">
        <f t="shared" si="9"/>
        <v>vis</v>
      </c>
      <c r="E48" s="55">
        <f>VLOOKUP(C48,Active!C$21:E$973,3,FALSE)</f>
        <v>21323.001533156086</v>
      </c>
      <c r="F48" s="4" t="s">
        <v>41</v>
      </c>
      <c r="G48" s="15" t="str">
        <f t="shared" si="10"/>
        <v>48525.5936</v>
      </c>
      <c r="H48" s="47">
        <f t="shared" si="11"/>
        <v>21323</v>
      </c>
      <c r="I48" s="56" t="s">
        <v>490</v>
      </c>
      <c r="J48" s="57" t="s">
        <v>491</v>
      </c>
      <c r="K48" s="56">
        <v>21323</v>
      </c>
      <c r="L48" s="56" t="s">
        <v>492</v>
      </c>
      <c r="M48" s="57" t="s">
        <v>168</v>
      </c>
      <c r="N48" s="57" t="s">
        <v>444</v>
      </c>
      <c r="O48" s="58" t="s">
        <v>493</v>
      </c>
      <c r="P48" s="59" t="s">
        <v>494</v>
      </c>
    </row>
    <row r="49" spans="1:16" ht="12.75" customHeight="1" thickBot="1">
      <c r="A49" s="47" t="str">
        <f t="shared" si="6"/>
        <v>BAVM 60 </v>
      </c>
      <c r="B49" s="4" t="str">
        <f t="shared" si="7"/>
        <v>I</v>
      </c>
      <c r="C49" s="47">
        <f t="shared" si="8"/>
        <v>48525.594100000002</v>
      </c>
      <c r="D49" s="15" t="str">
        <f t="shared" si="9"/>
        <v>vis</v>
      </c>
      <c r="E49" s="55">
        <f>VLOOKUP(C49,Active!C$21:E$973,3,FALSE)</f>
        <v>21323.002263439066</v>
      </c>
      <c r="F49" s="4" t="s">
        <v>41</v>
      </c>
      <c r="G49" s="15" t="str">
        <f t="shared" si="10"/>
        <v>48525.5941</v>
      </c>
      <c r="H49" s="47">
        <f t="shared" si="11"/>
        <v>21323</v>
      </c>
      <c r="I49" s="56" t="s">
        <v>495</v>
      </c>
      <c r="J49" s="57" t="s">
        <v>496</v>
      </c>
      <c r="K49" s="56">
        <v>21323</v>
      </c>
      <c r="L49" s="56" t="s">
        <v>497</v>
      </c>
      <c r="M49" s="57" t="s">
        <v>168</v>
      </c>
      <c r="N49" s="57" t="s">
        <v>498</v>
      </c>
      <c r="O49" s="58" t="s">
        <v>493</v>
      </c>
      <c r="P49" s="59" t="s">
        <v>494</v>
      </c>
    </row>
    <row r="50" spans="1:16" ht="12.75" customHeight="1" thickBot="1">
      <c r="A50" s="47" t="str">
        <f t="shared" si="6"/>
        <v>BAVM 60 </v>
      </c>
      <c r="B50" s="4" t="str">
        <f t="shared" si="7"/>
        <v>I</v>
      </c>
      <c r="C50" s="47">
        <f t="shared" si="8"/>
        <v>48558.457399999999</v>
      </c>
      <c r="D50" s="15" t="str">
        <f t="shared" si="9"/>
        <v>vis</v>
      </c>
      <c r="E50" s="55">
        <f>VLOOKUP(C50,Active!C$21:E$973,3,FALSE)</f>
        <v>21371.001280770284</v>
      </c>
      <c r="F50" s="4" t="s">
        <v>41</v>
      </c>
      <c r="G50" s="15" t="str">
        <f t="shared" si="10"/>
        <v>48558.4574</v>
      </c>
      <c r="H50" s="47">
        <f t="shared" si="11"/>
        <v>21371</v>
      </c>
      <c r="I50" s="56" t="s">
        <v>499</v>
      </c>
      <c r="J50" s="57" t="s">
        <v>500</v>
      </c>
      <c r="K50" s="56">
        <v>21371</v>
      </c>
      <c r="L50" s="56" t="s">
        <v>501</v>
      </c>
      <c r="M50" s="57" t="s">
        <v>168</v>
      </c>
      <c r="N50" s="57" t="s">
        <v>39</v>
      </c>
      <c r="O50" s="58" t="s">
        <v>493</v>
      </c>
      <c r="P50" s="59" t="s">
        <v>494</v>
      </c>
    </row>
    <row r="51" spans="1:16" ht="12.75" customHeight="1" thickBot="1">
      <c r="A51" s="47" t="str">
        <f t="shared" si="6"/>
        <v>BAVM 60 </v>
      </c>
      <c r="B51" s="4" t="str">
        <f t="shared" si="7"/>
        <v>I</v>
      </c>
      <c r="C51" s="47">
        <f t="shared" si="8"/>
        <v>48558.457699999999</v>
      </c>
      <c r="D51" s="15" t="str">
        <f t="shared" si="9"/>
        <v>vis</v>
      </c>
      <c r="E51" s="55">
        <f>VLOOKUP(C51,Active!C$21:E$973,3,FALSE)</f>
        <v>21371.001718940071</v>
      </c>
      <c r="F51" s="4" t="s">
        <v>41</v>
      </c>
      <c r="G51" s="15" t="str">
        <f t="shared" si="10"/>
        <v>48558.4577</v>
      </c>
      <c r="H51" s="47">
        <f t="shared" si="11"/>
        <v>21371</v>
      </c>
      <c r="I51" s="56" t="s">
        <v>502</v>
      </c>
      <c r="J51" s="57" t="s">
        <v>503</v>
      </c>
      <c r="K51" s="56">
        <v>21371</v>
      </c>
      <c r="L51" s="56" t="s">
        <v>504</v>
      </c>
      <c r="M51" s="57" t="s">
        <v>168</v>
      </c>
      <c r="N51" s="57" t="s">
        <v>498</v>
      </c>
      <c r="O51" s="58" t="s">
        <v>493</v>
      </c>
      <c r="P51" s="59" t="s">
        <v>494</v>
      </c>
    </row>
    <row r="52" spans="1:16" ht="12.75" customHeight="1" thickBot="1">
      <c r="A52" s="47" t="str">
        <f t="shared" si="6"/>
        <v>IBVS 4153 </v>
      </c>
      <c r="B52" s="4" t="str">
        <f t="shared" si="7"/>
        <v>I</v>
      </c>
      <c r="C52" s="47">
        <f t="shared" si="8"/>
        <v>48862.45</v>
      </c>
      <c r="D52" s="15" t="str">
        <f t="shared" si="9"/>
        <v>vis</v>
      </c>
      <c r="E52" s="55">
        <f>VLOOKUP(C52,Active!C$21:E$973,3,FALSE)</f>
        <v>21815.002524588253</v>
      </c>
      <c r="F52" s="4" t="s">
        <v>41</v>
      </c>
      <c r="G52" s="15" t="str">
        <f t="shared" si="10"/>
        <v>48862.450</v>
      </c>
      <c r="H52" s="47">
        <f t="shared" si="11"/>
        <v>21815</v>
      </c>
      <c r="I52" s="56" t="s">
        <v>505</v>
      </c>
      <c r="J52" s="57" t="s">
        <v>506</v>
      </c>
      <c r="K52" s="56">
        <v>21815</v>
      </c>
      <c r="L52" s="56" t="s">
        <v>210</v>
      </c>
      <c r="M52" s="57" t="s">
        <v>168</v>
      </c>
      <c r="N52" s="57" t="s">
        <v>444</v>
      </c>
      <c r="O52" s="58" t="s">
        <v>507</v>
      </c>
      <c r="P52" s="59" t="s">
        <v>508</v>
      </c>
    </row>
    <row r="53" spans="1:16" ht="12.75" customHeight="1" thickBot="1">
      <c r="A53" s="47" t="str">
        <f t="shared" si="6"/>
        <v>IBVS 4153 </v>
      </c>
      <c r="B53" s="4" t="str">
        <f t="shared" si="7"/>
        <v>II</v>
      </c>
      <c r="C53" s="47">
        <f t="shared" si="8"/>
        <v>48867.572</v>
      </c>
      <c r="D53" s="15" t="str">
        <f t="shared" si="9"/>
        <v>vis</v>
      </c>
      <c r="E53" s="55">
        <f>VLOOKUP(C53,Active!C$21:E$973,3,FALSE)</f>
        <v>21822.483543438178</v>
      </c>
      <c r="F53" s="4" t="s">
        <v>41</v>
      </c>
      <c r="G53" s="15" t="str">
        <f t="shared" si="10"/>
        <v>48867.572</v>
      </c>
      <c r="H53" s="47">
        <f t="shared" si="11"/>
        <v>21822.5</v>
      </c>
      <c r="I53" s="56" t="s">
        <v>509</v>
      </c>
      <c r="J53" s="57" t="s">
        <v>510</v>
      </c>
      <c r="K53" s="56">
        <v>21822.5</v>
      </c>
      <c r="L53" s="56" t="s">
        <v>194</v>
      </c>
      <c r="M53" s="57" t="s">
        <v>168</v>
      </c>
      <c r="N53" s="57" t="s">
        <v>444</v>
      </c>
      <c r="O53" s="58" t="s">
        <v>507</v>
      </c>
      <c r="P53" s="59" t="s">
        <v>508</v>
      </c>
    </row>
    <row r="54" spans="1:16" ht="12.75" customHeight="1" thickBot="1">
      <c r="A54" s="47" t="str">
        <f t="shared" si="6"/>
        <v>IBVS 4153 </v>
      </c>
      <c r="B54" s="4" t="str">
        <f t="shared" si="7"/>
        <v>I</v>
      </c>
      <c r="C54" s="47">
        <f t="shared" si="8"/>
        <v>48868.62</v>
      </c>
      <c r="D54" s="15" t="str">
        <f t="shared" si="9"/>
        <v>vis</v>
      </c>
      <c r="E54" s="55">
        <f>VLOOKUP(C54,Active!C$21:E$973,3,FALSE)</f>
        <v>21824.014216564832</v>
      </c>
      <c r="F54" s="4" t="s">
        <v>41</v>
      </c>
      <c r="G54" s="15" t="str">
        <f t="shared" si="10"/>
        <v>48868.620</v>
      </c>
      <c r="H54" s="47">
        <f t="shared" si="11"/>
        <v>21824</v>
      </c>
      <c r="I54" s="56" t="s">
        <v>511</v>
      </c>
      <c r="J54" s="57" t="s">
        <v>512</v>
      </c>
      <c r="K54" s="56">
        <v>21824</v>
      </c>
      <c r="L54" s="56" t="s">
        <v>145</v>
      </c>
      <c r="M54" s="57" t="s">
        <v>168</v>
      </c>
      <c r="N54" s="57" t="s">
        <v>444</v>
      </c>
      <c r="O54" s="58" t="s">
        <v>507</v>
      </c>
      <c r="P54" s="59" t="s">
        <v>508</v>
      </c>
    </row>
    <row r="55" spans="1:16" ht="12.75" customHeight="1" thickBot="1">
      <c r="A55" s="47" t="str">
        <f t="shared" si="6"/>
        <v>IBVS 4153 </v>
      </c>
      <c r="B55" s="4" t="str">
        <f t="shared" si="7"/>
        <v>II</v>
      </c>
      <c r="C55" s="47">
        <f t="shared" si="8"/>
        <v>48869.627999999997</v>
      </c>
      <c r="D55" s="15" t="str">
        <f t="shared" si="9"/>
        <v>vis</v>
      </c>
      <c r="E55" s="55">
        <f>VLOOKUP(C55,Active!C$21:E$973,3,FALSE)</f>
        <v>21825.486467053055</v>
      </c>
      <c r="F55" s="4" t="s">
        <v>41</v>
      </c>
      <c r="G55" s="15" t="str">
        <f t="shared" si="10"/>
        <v>48869.628</v>
      </c>
      <c r="H55" s="47">
        <f t="shared" si="11"/>
        <v>21825.5</v>
      </c>
      <c r="I55" s="56" t="s">
        <v>513</v>
      </c>
      <c r="J55" s="57" t="s">
        <v>514</v>
      </c>
      <c r="K55" s="56">
        <v>21825.5</v>
      </c>
      <c r="L55" s="56" t="s">
        <v>515</v>
      </c>
      <c r="M55" s="57" t="s">
        <v>168</v>
      </c>
      <c r="N55" s="57" t="s">
        <v>444</v>
      </c>
      <c r="O55" s="58" t="s">
        <v>507</v>
      </c>
      <c r="P55" s="59" t="s">
        <v>508</v>
      </c>
    </row>
    <row r="56" spans="1:16" ht="12.75" customHeight="1" thickBot="1">
      <c r="A56" s="47" t="str">
        <f t="shared" si="6"/>
        <v> BBS 113 </v>
      </c>
      <c r="B56" s="4" t="str">
        <f t="shared" si="7"/>
        <v>I</v>
      </c>
      <c r="C56" s="47">
        <f t="shared" si="8"/>
        <v>49798.383999999998</v>
      </c>
      <c r="D56" s="15" t="str">
        <f t="shared" si="9"/>
        <v>vis</v>
      </c>
      <c r="E56" s="55">
        <f>VLOOKUP(C56,Active!C$21:E$973,3,FALSE)</f>
        <v>23181.99586630621</v>
      </c>
      <c r="F56" s="4" t="s">
        <v>41</v>
      </c>
      <c r="G56" s="15" t="str">
        <f t="shared" si="10"/>
        <v>49798.384</v>
      </c>
      <c r="H56" s="47">
        <f t="shared" si="11"/>
        <v>23182</v>
      </c>
      <c r="I56" s="56" t="s">
        <v>516</v>
      </c>
      <c r="J56" s="57" t="s">
        <v>517</v>
      </c>
      <c r="K56" s="56">
        <v>23182</v>
      </c>
      <c r="L56" s="56" t="s">
        <v>112</v>
      </c>
      <c r="M56" s="57" t="s">
        <v>123</v>
      </c>
      <c r="N56" s="57"/>
      <c r="O56" s="58" t="s">
        <v>518</v>
      </c>
      <c r="P56" s="58" t="s">
        <v>519</v>
      </c>
    </row>
    <row r="57" spans="1:16" ht="12.75" customHeight="1" thickBot="1">
      <c r="A57" s="47" t="str">
        <f t="shared" si="6"/>
        <v> BBS 113 </v>
      </c>
      <c r="B57" s="4" t="str">
        <f t="shared" si="7"/>
        <v>I</v>
      </c>
      <c r="C57" s="47">
        <f t="shared" si="8"/>
        <v>49800.428999999996</v>
      </c>
      <c r="D57" s="15" t="str">
        <f t="shared" si="9"/>
        <v>vis</v>
      </c>
      <c r="E57" s="55">
        <f>VLOOKUP(C57,Active!C$21:E$973,3,FALSE)</f>
        <v>23184.982723695524</v>
      </c>
      <c r="F57" s="4" t="s">
        <v>41</v>
      </c>
      <c r="G57" s="15" t="str">
        <f t="shared" si="10"/>
        <v>49800.429</v>
      </c>
      <c r="H57" s="47">
        <f t="shared" si="11"/>
        <v>23185</v>
      </c>
      <c r="I57" s="56" t="s">
        <v>520</v>
      </c>
      <c r="J57" s="57" t="s">
        <v>521</v>
      </c>
      <c r="K57" s="56">
        <v>23185</v>
      </c>
      <c r="L57" s="56" t="s">
        <v>522</v>
      </c>
      <c r="M57" s="57" t="s">
        <v>123</v>
      </c>
      <c r="N57" s="57"/>
      <c r="O57" s="58" t="s">
        <v>518</v>
      </c>
      <c r="P57" s="58" t="s">
        <v>519</v>
      </c>
    </row>
    <row r="58" spans="1:16" ht="12.75" customHeight="1" thickBot="1">
      <c r="A58" s="47" t="str">
        <f t="shared" si="6"/>
        <v> BBS 113 </v>
      </c>
      <c r="B58" s="4" t="str">
        <f t="shared" si="7"/>
        <v>I</v>
      </c>
      <c r="C58" s="47">
        <f t="shared" si="8"/>
        <v>49811.392</v>
      </c>
      <c r="D58" s="15" t="str">
        <f t="shared" si="9"/>
        <v>vis</v>
      </c>
      <c r="E58" s="55">
        <f>VLOOKUP(C58,Active!C$21:E$973,3,FALSE)</f>
        <v>23200.994908321001</v>
      </c>
      <c r="F58" s="4" t="s">
        <v>41</v>
      </c>
      <c r="G58" s="15" t="str">
        <f t="shared" si="10"/>
        <v>49811.392</v>
      </c>
      <c r="H58" s="47">
        <f t="shared" si="11"/>
        <v>23201</v>
      </c>
      <c r="I58" s="56" t="s">
        <v>523</v>
      </c>
      <c r="J58" s="57" t="s">
        <v>524</v>
      </c>
      <c r="K58" s="56">
        <v>23201</v>
      </c>
      <c r="L58" s="56" t="s">
        <v>112</v>
      </c>
      <c r="M58" s="57" t="s">
        <v>123</v>
      </c>
      <c r="N58" s="57"/>
      <c r="O58" s="58" t="s">
        <v>518</v>
      </c>
      <c r="P58" s="58" t="s">
        <v>519</v>
      </c>
    </row>
    <row r="59" spans="1:16" ht="12.75" customHeight="1" thickBot="1">
      <c r="A59" s="47" t="str">
        <f t="shared" si="6"/>
        <v> BBS 113 </v>
      </c>
      <c r="B59" s="4" t="str">
        <f t="shared" si="7"/>
        <v>I</v>
      </c>
      <c r="C59" s="47">
        <f t="shared" si="8"/>
        <v>49989.425000000003</v>
      </c>
      <c r="D59" s="15" t="str">
        <f t="shared" si="9"/>
        <v>vis</v>
      </c>
      <c r="E59" s="55">
        <f>VLOOKUP(C59,Active!C$21:E$973,3,FALSE)</f>
        <v>23461.023847974946</v>
      </c>
      <c r="F59" s="4" t="s">
        <v>41</v>
      </c>
      <c r="G59" s="15" t="str">
        <f t="shared" si="10"/>
        <v>49989.425</v>
      </c>
      <c r="H59" s="47">
        <f t="shared" si="11"/>
        <v>23461</v>
      </c>
      <c r="I59" s="56" t="s">
        <v>525</v>
      </c>
      <c r="J59" s="57" t="s">
        <v>526</v>
      </c>
      <c r="K59" s="56">
        <v>23461</v>
      </c>
      <c r="L59" s="56" t="s">
        <v>527</v>
      </c>
      <c r="M59" s="57" t="s">
        <v>123</v>
      </c>
      <c r="N59" s="57"/>
      <c r="O59" s="58" t="s">
        <v>518</v>
      </c>
      <c r="P59" s="58" t="s">
        <v>519</v>
      </c>
    </row>
    <row r="60" spans="1:16" ht="12.75" customHeight="1" thickBot="1">
      <c r="A60" s="47" t="str">
        <f t="shared" si="6"/>
        <v> JAAVSO 39;177 </v>
      </c>
      <c r="B60" s="4" t="str">
        <f t="shared" si="7"/>
        <v>I</v>
      </c>
      <c r="C60" s="47">
        <f t="shared" si="8"/>
        <v>50427.589</v>
      </c>
      <c r="D60" s="15" t="str">
        <f t="shared" si="9"/>
        <v>vis</v>
      </c>
      <c r="E60" s="55">
        <f>VLOOKUP(C60,Active!C$21:E$973,3,FALSE)</f>
        <v>24100.991271511757</v>
      </c>
      <c r="F60" s="4" t="s">
        <v>41</v>
      </c>
      <c r="G60" s="15" t="str">
        <f t="shared" si="10"/>
        <v>50427.589</v>
      </c>
      <c r="H60" s="47">
        <f t="shared" si="11"/>
        <v>24101</v>
      </c>
      <c r="I60" s="56" t="s">
        <v>528</v>
      </c>
      <c r="J60" s="57" t="s">
        <v>529</v>
      </c>
      <c r="K60" s="56">
        <v>24101</v>
      </c>
      <c r="L60" s="56" t="s">
        <v>474</v>
      </c>
      <c r="M60" s="57" t="s">
        <v>530</v>
      </c>
      <c r="N60" s="57" t="s">
        <v>531</v>
      </c>
      <c r="O60" s="58" t="s">
        <v>532</v>
      </c>
      <c r="P60" s="58" t="s">
        <v>533</v>
      </c>
    </row>
    <row r="61" spans="1:16" ht="12.75" customHeight="1" thickBot="1">
      <c r="A61" s="47" t="str">
        <f t="shared" si="6"/>
        <v> JAAVSO 39;177 </v>
      </c>
      <c r="B61" s="4" t="str">
        <f t="shared" si="7"/>
        <v>I</v>
      </c>
      <c r="C61" s="47">
        <f t="shared" si="8"/>
        <v>50848.658000000003</v>
      </c>
      <c r="D61" s="15" t="str">
        <f t="shared" si="9"/>
        <v>vis</v>
      </c>
      <c r="E61" s="55">
        <f>VLOOKUP(C61,Active!C$21:E$973,3,FALSE)</f>
        <v>24715.990319953038</v>
      </c>
      <c r="F61" s="4" t="s">
        <v>41</v>
      </c>
      <c r="G61" s="15" t="str">
        <f t="shared" si="10"/>
        <v>50848.658</v>
      </c>
      <c r="H61" s="47">
        <f t="shared" si="11"/>
        <v>24716</v>
      </c>
      <c r="I61" s="56" t="s">
        <v>534</v>
      </c>
      <c r="J61" s="57" t="s">
        <v>535</v>
      </c>
      <c r="K61" s="56">
        <v>24716</v>
      </c>
      <c r="L61" s="56" t="s">
        <v>381</v>
      </c>
      <c r="M61" s="57" t="s">
        <v>530</v>
      </c>
      <c r="N61" s="57" t="s">
        <v>531</v>
      </c>
      <c r="O61" s="58" t="s">
        <v>532</v>
      </c>
      <c r="P61" s="58" t="s">
        <v>533</v>
      </c>
    </row>
    <row r="62" spans="1:16" ht="12.75" customHeight="1" thickBot="1">
      <c r="A62" s="47" t="str">
        <f t="shared" si="6"/>
        <v>IBVS 5694 </v>
      </c>
      <c r="B62" s="4" t="str">
        <f t="shared" si="7"/>
        <v>I</v>
      </c>
      <c r="C62" s="47">
        <f t="shared" si="8"/>
        <v>52686.986900000004</v>
      </c>
      <c r="D62" s="15" t="str">
        <f t="shared" si="9"/>
        <v>vis</v>
      </c>
      <c r="E62" s="55">
        <f>VLOOKUP(C62,Active!C$21:E$973,3,FALSE)</f>
        <v>27400.990935581591</v>
      </c>
      <c r="F62" s="4" t="s">
        <v>41</v>
      </c>
      <c r="G62" s="15" t="str">
        <f t="shared" si="10"/>
        <v>52686.9869</v>
      </c>
      <c r="H62" s="47">
        <f t="shared" si="11"/>
        <v>27401</v>
      </c>
      <c r="I62" s="56" t="s">
        <v>541</v>
      </c>
      <c r="J62" s="57" t="s">
        <v>542</v>
      </c>
      <c r="K62" s="56">
        <v>27401</v>
      </c>
      <c r="L62" s="56" t="s">
        <v>543</v>
      </c>
      <c r="M62" s="57" t="s">
        <v>168</v>
      </c>
      <c r="N62" s="57" t="s">
        <v>169</v>
      </c>
      <c r="O62" s="58" t="s">
        <v>544</v>
      </c>
      <c r="P62" s="59" t="s">
        <v>545</v>
      </c>
    </row>
    <row r="63" spans="1:16" ht="12.75" customHeight="1" thickBot="1">
      <c r="A63" s="47" t="str">
        <f t="shared" si="6"/>
        <v>OEJV 0074 </v>
      </c>
      <c r="B63" s="4" t="str">
        <f t="shared" si="7"/>
        <v>I</v>
      </c>
      <c r="C63" s="47">
        <f t="shared" si="8"/>
        <v>52725.328690000002</v>
      </c>
      <c r="D63" s="15" t="str">
        <f t="shared" si="9"/>
        <v>vis</v>
      </c>
      <c r="E63" s="55">
        <f>VLOOKUP(C63,Active!C$21:E$973,3,FALSE)</f>
        <v>27456.991648922005</v>
      </c>
      <c r="F63" s="4" t="s">
        <v>41</v>
      </c>
      <c r="G63" s="15" t="str">
        <f t="shared" si="10"/>
        <v>52725.32869</v>
      </c>
      <c r="H63" s="47">
        <f t="shared" si="11"/>
        <v>27457</v>
      </c>
      <c r="I63" s="56" t="s">
        <v>546</v>
      </c>
      <c r="J63" s="57" t="s">
        <v>547</v>
      </c>
      <c r="K63" s="56">
        <v>27457</v>
      </c>
      <c r="L63" s="56" t="s">
        <v>548</v>
      </c>
      <c r="M63" s="57" t="s">
        <v>530</v>
      </c>
      <c r="N63" s="57" t="s">
        <v>104</v>
      </c>
      <c r="O63" s="58" t="s">
        <v>549</v>
      </c>
      <c r="P63" s="59" t="s">
        <v>540</v>
      </c>
    </row>
    <row r="64" spans="1:16" ht="12.75" customHeight="1" thickBot="1">
      <c r="A64" s="47" t="str">
        <f t="shared" si="6"/>
        <v>IBVS 5694 </v>
      </c>
      <c r="B64" s="4" t="str">
        <f t="shared" si="7"/>
        <v>I</v>
      </c>
      <c r="C64" s="47">
        <f t="shared" si="8"/>
        <v>52904.026100000003</v>
      </c>
      <c r="D64" s="15" t="str">
        <f t="shared" si="9"/>
        <v>vis</v>
      </c>
      <c r="E64" s="55">
        <f>VLOOKUP(C64,Active!C$21:E$973,3,FALSE)</f>
        <v>27717.991003205796</v>
      </c>
      <c r="F64" s="4" t="s">
        <v>41</v>
      </c>
      <c r="G64" s="15" t="str">
        <f t="shared" si="10"/>
        <v>52904.0261</v>
      </c>
      <c r="H64" s="47">
        <f t="shared" si="11"/>
        <v>27718</v>
      </c>
      <c r="I64" s="56" t="s">
        <v>550</v>
      </c>
      <c r="J64" s="57" t="s">
        <v>551</v>
      </c>
      <c r="K64" s="56">
        <v>27718</v>
      </c>
      <c r="L64" s="56" t="s">
        <v>543</v>
      </c>
      <c r="M64" s="57" t="s">
        <v>168</v>
      </c>
      <c r="N64" s="57" t="s">
        <v>169</v>
      </c>
      <c r="O64" s="58" t="s">
        <v>544</v>
      </c>
      <c r="P64" s="59" t="s">
        <v>545</v>
      </c>
    </row>
    <row r="65" spans="1:16" ht="12.75" customHeight="1" thickBot="1">
      <c r="A65" s="47" t="str">
        <f t="shared" si="6"/>
        <v>OEJV 0074 </v>
      </c>
      <c r="B65" s="4" t="str">
        <f t="shared" si="7"/>
        <v>I</v>
      </c>
      <c r="C65" s="47">
        <f t="shared" si="8"/>
        <v>53070.400900000001</v>
      </c>
      <c r="D65" s="15" t="str">
        <f t="shared" si="9"/>
        <v>vis</v>
      </c>
      <c r="E65" s="55">
        <f>VLOOKUP(C65,Active!C$21:E$973,3,FALSE)</f>
        <v>27960.992372778492</v>
      </c>
      <c r="F65" s="4" t="s">
        <v>41</v>
      </c>
      <c r="G65" s="15" t="str">
        <f t="shared" si="10"/>
        <v>53070.40090</v>
      </c>
      <c r="H65" s="47">
        <f t="shared" si="11"/>
        <v>27961</v>
      </c>
      <c r="I65" s="56" t="s">
        <v>552</v>
      </c>
      <c r="J65" s="57" t="s">
        <v>553</v>
      </c>
      <c r="K65" s="56">
        <v>27961</v>
      </c>
      <c r="L65" s="56" t="s">
        <v>554</v>
      </c>
      <c r="M65" s="57" t="s">
        <v>530</v>
      </c>
      <c r="N65" s="57" t="s">
        <v>104</v>
      </c>
      <c r="O65" s="58" t="s">
        <v>549</v>
      </c>
      <c r="P65" s="59" t="s">
        <v>540</v>
      </c>
    </row>
    <row r="66" spans="1:16" ht="12.75" customHeight="1" thickBot="1">
      <c r="A66" s="47" t="str">
        <f t="shared" si="6"/>
        <v>OEJV 0074 </v>
      </c>
      <c r="B66" s="4" t="str">
        <f t="shared" si="7"/>
        <v>I</v>
      </c>
      <c r="C66" s="47">
        <f t="shared" si="8"/>
        <v>53246.36146</v>
      </c>
      <c r="D66" s="15" t="str">
        <f t="shared" si="9"/>
        <v>vis</v>
      </c>
      <c r="E66" s="55">
        <f>VLOOKUP(C66,Active!C$21:E$973,3,FALSE)</f>
        <v>28217.994377113158</v>
      </c>
      <c r="F66" s="4" t="s">
        <v>41</v>
      </c>
      <c r="G66" s="15" t="str">
        <f t="shared" si="10"/>
        <v>53246.36146</v>
      </c>
      <c r="H66" s="47">
        <f t="shared" si="11"/>
        <v>28218</v>
      </c>
      <c r="I66" s="56" t="s">
        <v>555</v>
      </c>
      <c r="J66" s="57" t="s">
        <v>556</v>
      </c>
      <c r="K66" s="56">
        <v>28218</v>
      </c>
      <c r="L66" s="56" t="s">
        <v>557</v>
      </c>
      <c r="M66" s="57" t="s">
        <v>530</v>
      </c>
      <c r="N66" s="57" t="s">
        <v>558</v>
      </c>
      <c r="O66" s="58" t="s">
        <v>549</v>
      </c>
      <c r="P66" s="59" t="s">
        <v>540</v>
      </c>
    </row>
    <row r="67" spans="1:16" ht="12.75" customHeight="1" thickBot="1">
      <c r="A67" s="47" t="str">
        <f t="shared" si="6"/>
        <v>IBVS 5694 </v>
      </c>
      <c r="B67" s="4" t="str">
        <f t="shared" si="7"/>
        <v>I</v>
      </c>
      <c r="C67" s="47">
        <f t="shared" si="8"/>
        <v>53310.034500000002</v>
      </c>
      <c r="D67" s="15" t="str">
        <f t="shared" si="9"/>
        <v>vis</v>
      </c>
      <c r="E67" s="55">
        <f>VLOOKUP(C67,Active!C$21:E$973,3,FALSE)</f>
        <v>28310.993051941667</v>
      </c>
      <c r="F67" s="4" t="s">
        <v>41</v>
      </c>
      <c r="G67" s="15" t="str">
        <f t="shared" si="10"/>
        <v>53310.0345</v>
      </c>
      <c r="H67" s="47">
        <f t="shared" si="11"/>
        <v>28311</v>
      </c>
      <c r="I67" s="56" t="s">
        <v>559</v>
      </c>
      <c r="J67" s="57" t="s">
        <v>560</v>
      </c>
      <c r="K67" s="56">
        <v>28311</v>
      </c>
      <c r="L67" s="56" t="s">
        <v>561</v>
      </c>
      <c r="M67" s="57" t="s">
        <v>168</v>
      </c>
      <c r="N67" s="57" t="s">
        <v>169</v>
      </c>
      <c r="O67" s="58" t="s">
        <v>544</v>
      </c>
      <c r="P67" s="59" t="s">
        <v>545</v>
      </c>
    </row>
    <row r="68" spans="1:16" ht="12.75" customHeight="1" thickBot="1">
      <c r="A68" s="47" t="str">
        <f t="shared" si="6"/>
        <v>IBVS 5694 </v>
      </c>
      <c r="B68" s="4" t="str">
        <f t="shared" si="7"/>
        <v>I</v>
      </c>
      <c r="C68" s="47">
        <f t="shared" si="8"/>
        <v>53342.213799999998</v>
      </c>
      <c r="D68" s="15" t="str">
        <f t="shared" si="9"/>
        <v>vis</v>
      </c>
      <c r="E68" s="55">
        <f>VLOOKUP(C68,Active!C$21:E$973,3,FALSE)</f>
        <v>28357.993042155867</v>
      </c>
      <c r="F68" s="4" t="s">
        <v>41</v>
      </c>
      <c r="G68" s="15" t="str">
        <f t="shared" si="10"/>
        <v>53342.2138</v>
      </c>
      <c r="H68" s="47">
        <f t="shared" si="11"/>
        <v>28358</v>
      </c>
      <c r="I68" s="56" t="s">
        <v>562</v>
      </c>
      <c r="J68" s="57" t="s">
        <v>563</v>
      </c>
      <c r="K68" s="56">
        <v>28358</v>
      </c>
      <c r="L68" s="56" t="s">
        <v>561</v>
      </c>
      <c r="M68" s="57" t="s">
        <v>168</v>
      </c>
      <c r="N68" s="57" t="s">
        <v>169</v>
      </c>
      <c r="O68" s="58" t="s">
        <v>544</v>
      </c>
      <c r="P68" s="59" t="s">
        <v>545</v>
      </c>
    </row>
    <row r="69" spans="1:16" ht="12.75" customHeight="1" thickBot="1">
      <c r="A69" s="47" t="str">
        <f t="shared" si="6"/>
        <v>BAVM 178 </v>
      </c>
      <c r="B69" s="4" t="str">
        <f t="shared" si="7"/>
        <v>I</v>
      </c>
      <c r="C69" s="47">
        <f t="shared" si="8"/>
        <v>53632.514799999997</v>
      </c>
      <c r="D69" s="15" t="str">
        <f t="shared" si="9"/>
        <v>vis</v>
      </c>
      <c r="E69" s="55">
        <f>VLOOKUP(C69,Active!C$21:E$973,3,FALSE)</f>
        <v>28781.996801068424</v>
      </c>
      <c r="F69" s="4" t="s">
        <v>41</v>
      </c>
      <c r="G69" s="15" t="str">
        <f t="shared" si="10"/>
        <v>53632.5148</v>
      </c>
      <c r="H69" s="47">
        <f t="shared" si="11"/>
        <v>28782</v>
      </c>
      <c r="I69" s="56" t="s">
        <v>564</v>
      </c>
      <c r="J69" s="57" t="s">
        <v>565</v>
      </c>
      <c r="K69" s="56">
        <v>28782</v>
      </c>
      <c r="L69" s="56" t="s">
        <v>432</v>
      </c>
      <c r="M69" s="57" t="s">
        <v>530</v>
      </c>
      <c r="N69" s="57" t="s">
        <v>531</v>
      </c>
      <c r="O69" s="58" t="s">
        <v>566</v>
      </c>
      <c r="P69" s="59" t="s">
        <v>567</v>
      </c>
    </row>
    <row r="70" spans="1:16" ht="12.75" customHeight="1" thickBot="1">
      <c r="A70" s="47" t="str">
        <f t="shared" si="6"/>
        <v>OEJV 0074 </v>
      </c>
      <c r="B70" s="4" t="str">
        <f t="shared" si="7"/>
        <v>I</v>
      </c>
      <c r="C70" s="47">
        <f t="shared" si="8"/>
        <v>53649.629959999998</v>
      </c>
      <c r="D70" s="15" t="str">
        <f t="shared" si="9"/>
        <v>vis</v>
      </c>
      <c r="E70" s="55">
        <f>VLOOKUP(C70,Active!C$21:E$973,3,FALSE)</f>
        <v>28806.99462117373</v>
      </c>
      <c r="F70" s="4" t="s">
        <v>41</v>
      </c>
      <c r="G70" s="15" t="str">
        <f t="shared" si="10"/>
        <v>53649.62996</v>
      </c>
      <c r="H70" s="47">
        <f t="shared" si="11"/>
        <v>28807</v>
      </c>
      <c r="I70" s="56" t="s">
        <v>568</v>
      </c>
      <c r="J70" s="57" t="s">
        <v>569</v>
      </c>
      <c r="K70" s="56">
        <v>28807</v>
      </c>
      <c r="L70" s="56" t="s">
        <v>570</v>
      </c>
      <c r="M70" s="57" t="s">
        <v>530</v>
      </c>
      <c r="N70" s="57" t="s">
        <v>558</v>
      </c>
      <c r="O70" s="58" t="s">
        <v>571</v>
      </c>
      <c r="P70" s="59" t="s">
        <v>540</v>
      </c>
    </row>
    <row r="71" spans="1:16" ht="12.75" customHeight="1" thickBot="1">
      <c r="A71" s="47" t="str">
        <f t="shared" si="6"/>
        <v>OEJV 0074 </v>
      </c>
      <c r="B71" s="4" t="str">
        <f t="shared" si="7"/>
        <v>I</v>
      </c>
      <c r="C71" s="47">
        <f t="shared" si="8"/>
        <v>53684.550689999996</v>
      </c>
      <c r="D71" s="15" t="str">
        <f t="shared" si="9"/>
        <v>vis</v>
      </c>
      <c r="E71" s="55">
        <f>VLOOKUP(C71,Active!C$21:E$973,3,FALSE)</f>
        <v>28857.998650729154</v>
      </c>
      <c r="F71" s="4" t="s">
        <v>41</v>
      </c>
      <c r="G71" s="15" t="str">
        <f t="shared" si="10"/>
        <v>53684.55069</v>
      </c>
      <c r="H71" s="47">
        <f t="shared" si="11"/>
        <v>28858</v>
      </c>
      <c r="I71" s="56" t="s">
        <v>572</v>
      </c>
      <c r="J71" s="57" t="s">
        <v>573</v>
      </c>
      <c r="K71" s="56">
        <v>28858</v>
      </c>
      <c r="L71" s="56" t="s">
        <v>574</v>
      </c>
      <c r="M71" s="57" t="s">
        <v>530</v>
      </c>
      <c r="N71" s="57" t="s">
        <v>57</v>
      </c>
      <c r="O71" s="58" t="s">
        <v>575</v>
      </c>
      <c r="P71" s="59" t="s">
        <v>540</v>
      </c>
    </row>
    <row r="72" spans="1:16" ht="12.75" customHeight="1" thickBot="1">
      <c r="A72" s="47" t="str">
        <f t="shared" si="6"/>
        <v>OEJV 0074 </v>
      </c>
      <c r="B72" s="4" t="str">
        <f t="shared" si="7"/>
        <v>I</v>
      </c>
      <c r="C72" s="47">
        <f t="shared" si="8"/>
        <v>53763.286390000001</v>
      </c>
      <c r="D72" s="15" t="str">
        <f t="shared" si="9"/>
        <v>vis</v>
      </c>
      <c r="E72" s="55">
        <f>VLOOKUP(C72,Active!C$21:E$973,3,FALSE)</f>
        <v>28972.997334028947</v>
      </c>
      <c r="F72" s="4" t="s">
        <v>41</v>
      </c>
      <c r="G72" s="15" t="str">
        <f t="shared" si="10"/>
        <v>53763.28639</v>
      </c>
      <c r="H72" s="47">
        <f t="shared" si="11"/>
        <v>28973</v>
      </c>
      <c r="I72" s="56" t="s">
        <v>576</v>
      </c>
      <c r="J72" s="57" t="s">
        <v>577</v>
      </c>
      <c r="K72" s="56">
        <v>28973</v>
      </c>
      <c r="L72" s="56" t="s">
        <v>578</v>
      </c>
      <c r="M72" s="57" t="s">
        <v>530</v>
      </c>
      <c r="N72" s="57" t="s">
        <v>57</v>
      </c>
      <c r="O72" s="58" t="s">
        <v>575</v>
      </c>
      <c r="P72" s="59" t="s">
        <v>540</v>
      </c>
    </row>
    <row r="73" spans="1:16" ht="12.75" customHeight="1" thickBot="1">
      <c r="A73" s="47" t="str">
        <f t="shared" si="6"/>
        <v>BAVM 183 </v>
      </c>
      <c r="B73" s="4" t="str">
        <f t="shared" si="7"/>
        <v>I</v>
      </c>
      <c r="C73" s="47">
        <f t="shared" si="8"/>
        <v>53984.428999999996</v>
      </c>
      <c r="D73" s="15" t="str">
        <f t="shared" si="9"/>
        <v>vis</v>
      </c>
      <c r="E73" s="55">
        <f>VLOOKUP(C73,Active!C$21:E$973,3,FALSE)</f>
        <v>29295.990702621311</v>
      </c>
      <c r="F73" s="4" t="s">
        <v>41</v>
      </c>
      <c r="G73" s="15" t="str">
        <f t="shared" si="10"/>
        <v>53984.4290</v>
      </c>
      <c r="H73" s="47">
        <f t="shared" si="11"/>
        <v>29296</v>
      </c>
      <c r="I73" s="56" t="s">
        <v>579</v>
      </c>
      <c r="J73" s="57" t="s">
        <v>580</v>
      </c>
      <c r="K73" s="56">
        <v>29296</v>
      </c>
      <c r="L73" s="56" t="s">
        <v>581</v>
      </c>
      <c r="M73" s="57" t="s">
        <v>530</v>
      </c>
      <c r="N73" s="57" t="s">
        <v>531</v>
      </c>
      <c r="O73" s="58" t="s">
        <v>582</v>
      </c>
      <c r="P73" s="59" t="s">
        <v>583</v>
      </c>
    </row>
    <row r="74" spans="1:16" ht="12.75" customHeight="1" thickBot="1">
      <c r="A74" s="47" t="str">
        <f t="shared" si="6"/>
        <v> JAAVSO 39;177 </v>
      </c>
      <c r="B74" s="4" t="str">
        <f t="shared" si="7"/>
        <v>I</v>
      </c>
      <c r="C74" s="47">
        <f t="shared" si="8"/>
        <v>54096.719899999996</v>
      </c>
      <c r="D74" s="15" t="str">
        <f t="shared" si="9"/>
        <v>vis</v>
      </c>
      <c r="E74" s="55">
        <f>VLOOKUP(C74,Active!C$21:E$973,3,FALSE)</f>
        <v>29459.99896884042</v>
      </c>
      <c r="F74" s="4" t="s">
        <v>41</v>
      </c>
      <c r="G74" s="15" t="str">
        <f t="shared" si="10"/>
        <v>54096.7199</v>
      </c>
      <c r="H74" s="47">
        <f t="shared" si="11"/>
        <v>29460</v>
      </c>
      <c r="I74" s="56" t="s">
        <v>584</v>
      </c>
      <c r="J74" s="57" t="s">
        <v>585</v>
      </c>
      <c r="K74" s="56">
        <v>29460</v>
      </c>
      <c r="L74" s="56" t="s">
        <v>586</v>
      </c>
      <c r="M74" s="57" t="s">
        <v>530</v>
      </c>
      <c r="N74" s="57" t="s">
        <v>41</v>
      </c>
      <c r="O74" s="58" t="s">
        <v>587</v>
      </c>
      <c r="P74" s="58" t="s">
        <v>533</v>
      </c>
    </row>
    <row r="75" spans="1:16" ht="12.75" customHeight="1" thickBot="1">
      <c r="A75" s="47" t="str">
        <f t="shared" ref="A75:A106" si="12">P75</f>
        <v>IBVS 5924 </v>
      </c>
      <c r="B75" s="4" t="str">
        <f t="shared" ref="B75:B106" si="13">IF(H75=INT(H75),"I","II")</f>
        <v>I</v>
      </c>
      <c r="C75" s="47">
        <f t="shared" ref="C75:C106" si="14">1*G75</f>
        <v>55104.548499999997</v>
      </c>
      <c r="D75" s="15" t="str">
        <f t="shared" ref="D75:D106" si="15">VLOOKUP(F75,I$1:J$5,2,FALSE)</f>
        <v>vis</v>
      </c>
      <c r="E75" s="55">
        <f>VLOOKUP(C75,Active!C$21:E$973,3,FALSE)</f>
        <v>30931.999116065472</v>
      </c>
      <c r="F75" s="4" t="s">
        <v>41</v>
      </c>
      <c r="G75" s="15" t="str">
        <f t="shared" ref="G75:G106" si="16">MID(I75,3,LEN(I75)-3)</f>
        <v>55104.5485</v>
      </c>
      <c r="H75" s="47">
        <f t="shared" ref="H75:H106" si="17">1*K75</f>
        <v>30932</v>
      </c>
      <c r="I75" s="56" t="s">
        <v>601</v>
      </c>
      <c r="J75" s="57" t="s">
        <v>602</v>
      </c>
      <c r="K75" s="56">
        <v>30932</v>
      </c>
      <c r="L75" s="56" t="s">
        <v>177</v>
      </c>
      <c r="M75" s="57" t="s">
        <v>530</v>
      </c>
      <c r="N75" s="57" t="s">
        <v>104</v>
      </c>
      <c r="O75" s="58" t="s">
        <v>603</v>
      </c>
      <c r="P75" s="59" t="s">
        <v>604</v>
      </c>
    </row>
    <row r="76" spans="1:16" ht="12.75" customHeight="1" thickBot="1">
      <c r="A76" s="47" t="str">
        <f t="shared" si="12"/>
        <v>IBVS 5992 </v>
      </c>
      <c r="B76" s="4" t="str">
        <f t="shared" si="13"/>
        <v>II</v>
      </c>
      <c r="C76" s="47">
        <f t="shared" si="14"/>
        <v>55563.62</v>
      </c>
      <c r="D76" s="15" t="str">
        <f t="shared" si="15"/>
        <v>vis</v>
      </c>
      <c r="E76" s="55">
        <f>VLOOKUP(C76,Active!C$21:E$973,3,FALSE)</f>
        <v>31602.503322422417</v>
      </c>
      <c r="F76" s="4" t="s">
        <v>41</v>
      </c>
      <c r="G76" s="15" t="str">
        <f t="shared" si="16"/>
        <v>55563.6200</v>
      </c>
      <c r="H76" s="47">
        <f t="shared" si="17"/>
        <v>31602.5</v>
      </c>
      <c r="I76" s="56" t="s">
        <v>605</v>
      </c>
      <c r="J76" s="57" t="s">
        <v>606</v>
      </c>
      <c r="K76" s="56">
        <v>31602.5</v>
      </c>
      <c r="L76" s="56" t="s">
        <v>489</v>
      </c>
      <c r="M76" s="57" t="s">
        <v>530</v>
      </c>
      <c r="N76" s="57" t="s">
        <v>41</v>
      </c>
      <c r="O76" s="58" t="s">
        <v>607</v>
      </c>
      <c r="P76" s="59" t="s">
        <v>608</v>
      </c>
    </row>
    <row r="77" spans="1:16" ht="12.75" customHeight="1" thickBot="1">
      <c r="A77" s="47" t="str">
        <f t="shared" si="12"/>
        <v>IBVS 6011 </v>
      </c>
      <c r="B77" s="4" t="str">
        <f t="shared" si="13"/>
        <v>I</v>
      </c>
      <c r="C77" s="47">
        <f t="shared" si="14"/>
        <v>55852.888599999998</v>
      </c>
      <c r="D77" s="15" t="str">
        <f t="shared" si="15"/>
        <v>vis</v>
      </c>
      <c r="E77" s="55">
        <f>VLOOKUP(C77,Active!C$21:E$973,3,FALSE)</f>
        <v>32024.9991930373</v>
      </c>
      <c r="F77" s="4" t="s">
        <v>41</v>
      </c>
      <c r="G77" s="15" t="str">
        <f t="shared" si="16"/>
        <v>55852.8886</v>
      </c>
      <c r="H77" s="47">
        <f t="shared" si="17"/>
        <v>32025</v>
      </c>
      <c r="I77" s="56" t="s">
        <v>609</v>
      </c>
      <c r="J77" s="57" t="s">
        <v>610</v>
      </c>
      <c r="K77" s="56">
        <v>32025</v>
      </c>
      <c r="L77" s="56" t="s">
        <v>177</v>
      </c>
      <c r="M77" s="57" t="s">
        <v>530</v>
      </c>
      <c r="N77" s="57" t="s">
        <v>41</v>
      </c>
      <c r="O77" s="58" t="s">
        <v>607</v>
      </c>
      <c r="P77" s="59" t="s">
        <v>611</v>
      </c>
    </row>
    <row r="78" spans="1:16" ht="12.75" customHeight="1" thickBot="1">
      <c r="A78" s="47" t="str">
        <f t="shared" si="12"/>
        <v>IBVS 6033 </v>
      </c>
      <c r="B78" s="4" t="str">
        <f t="shared" si="13"/>
        <v>I</v>
      </c>
      <c r="C78" s="47">
        <f t="shared" si="14"/>
        <v>55919.3001</v>
      </c>
      <c r="D78" s="15" t="str">
        <f t="shared" si="15"/>
        <v>vis</v>
      </c>
      <c r="E78" s="55">
        <f>VLOOKUP(C78,Active!C$21:E$973,3,FALSE)</f>
        <v>32121.997569326122</v>
      </c>
      <c r="F78" s="4" t="s">
        <v>41</v>
      </c>
      <c r="G78" s="15" t="str">
        <f t="shared" si="16"/>
        <v>55919.3001</v>
      </c>
      <c r="H78" s="47">
        <f t="shared" si="17"/>
        <v>32122</v>
      </c>
      <c r="I78" s="56" t="s">
        <v>612</v>
      </c>
      <c r="J78" s="57" t="s">
        <v>613</v>
      </c>
      <c r="K78" s="56">
        <v>32122</v>
      </c>
      <c r="L78" s="56" t="s">
        <v>471</v>
      </c>
      <c r="M78" s="57" t="s">
        <v>530</v>
      </c>
      <c r="N78" s="57" t="s">
        <v>558</v>
      </c>
      <c r="O78" s="58" t="s">
        <v>614</v>
      </c>
      <c r="P78" s="59" t="s">
        <v>615</v>
      </c>
    </row>
    <row r="79" spans="1:16" ht="12.75" customHeight="1" thickBot="1">
      <c r="A79" s="47" t="str">
        <f t="shared" si="12"/>
        <v>BAVM 231 </v>
      </c>
      <c r="B79" s="4" t="str">
        <f t="shared" si="13"/>
        <v>II</v>
      </c>
      <c r="C79" s="47">
        <f t="shared" si="14"/>
        <v>56167.491300000002</v>
      </c>
      <c r="D79" s="15" t="str">
        <f t="shared" si="15"/>
        <v>vis</v>
      </c>
      <c r="E79" s="55">
        <f>VLOOKUP(C79,Active!C$21:E$973,3,FALSE)</f>
        <v>32484.49718775327</v>
      </c>
      <c r="F79" s="4" t="s">
        <v>41</v>
      </c>
      <c r="G79" s="15" t="str">
        <f t="shared" si="16"/>
        <v>56167.4913</v>
      </c>
      <c r="H79" s="47">
        <f t="shared" si="17"/>
        <v>32484.5</v>
      </c>
      <c r="I79" s="56" t="s">
        <v>616</v>
      </c>
      <c r="J79" s="57" t="s">
        <v>617</v>
      </c>
      <c r="K79" s="56">
        <v>32484.5</v>
      </c>
      <c r="L79" s="56" t="s">
        <v>618</v>
      </c>
      <c r="M79" s="57" t="s">
        <v>530</v>
      </c>
      <c r="N79" s="57" t="s">
        <v>619</v>
      </c>
      <c r="O79" s="58" t="s">
        <v>493</v>
      </c>
      <c r="P79" s="59" t="s">
        <v>620</v>
      </c>
    </row>
    <row r="80" spans="1:16" ht="12.75" customHeight="1" thickBot="1">
      <c r="A80" s="47" t="str">
        <f t="shared" si="12"/>
        <v>IBVS 6114 </v>
      </c>
      <c r="B80" s="4" t="str">
        <f t="shared" si="13"/>
        <v>I</v>
      </c>
      <c r="C80" s="47">
        <f t="shared" si="14"/>
        <v>56190.428059999998</v>
      </c>
      <c r="D80" s="15" t="str">
        <f t="shared" si="15"/>
        <v>vis</v>
      </c>
      <c r="E80" s="55">
        <f>VLOOKUP(C80,Active!C$21:E$973,3,FALSE)</f>
        <v>32517.997838654483</v>
      </c>
      <c r="F80" s="4" t="s">
        <v>41</v>
      </c>
      <c r="G80" s="15" t="str">
        <f t="shared" si="16"/>
        <v>56190.42806</v>
      </c>
      <c r="H80" s="47">
        <f t="shared" si="17"/>
        <v>32518</v>
      </c>
      <c r="I80" s="56" t="s">
        <v>621</v>
      </c>
      <c r="J80" s="57" t="s">
        <v>622</v>
      </c>
      <c r="K80" s="56">
        <v>32518</v>
      </c>
      <c r="L80" s="56" t="s">
        <v>623</v>
      </c>
      <c r="M80" s="57" t="s">
        <v>530</v>
      </c>
      <c r="N80" s="57" t="s">
        <v>558</v>
      </c>
      <c r="O80" s="58" t="s">
        <v>596</v>
      </c>
      <c r="P80" s="59" t="s">
        <v>624</v>
      </c>
    </row>
    <row r="81" spans="1:16" ht="12.75" customHeight="1" thickBot="1">
      <c r="A81" s="47" t="str">
        <f t="shared" si="12"/>
        <v>IBVS 6114 </v>
      </c>
      <c r="B81" s="4" t="str">
        <f t="shared" si="13"/>
        <v>I</v>
      </c>
      <c r="C81" s="47">
        <f t="shared" si="14"/>
        <v>56203.437030000001</v>
      </c>
      <c r="D81" s="15" t="str">
        <f t="shared" si="15"/>
        <v>vis</v>
      </c>
      <c r="E81" s="55">
        <f>VLOOKUP(C81,Active!C$21:E$973,3,FALSE)</f>
        <v>32536.998297418257</v>
      </c>
      <c r="F81" s="4" t="s">
        <v>41</v>
      </c>
      <c r="G81" s="15" t="str">
        <f t="shared" si="16"/>
        <v>56203.43703</v>
      </c>
      <c r="H81" s="47">
        <f t="shared" si="17"/>
        <v>32537</v>
      </c>
      <c r="I81" s="56" t="s">
        <v>625</v>
      </c>
      <c r="J81" s="57" t="s">
        <v>626</v>
      </c>
      <c r="K81" s="56">
        <v>32537</v>
      </c>
      <c r="L81" s="56" t="s">
        <v>627</v>
      </c>
      <c r="M81" s="57" t="s">
        <v>530</v>
      </c>
      <c r="N81" s="57" t="s">
        <v>558</v>
      </c>
      <c r="O81" s="58" t="s">
        <v>596</v>
      </c>
      <c r="P81" s="59" t="s">
        <v>624</v>
      </c>
    </row>
    <row r="82" spans="1:16" ht="12.75" customHeight="1" thickBot="1">
      <c r="A82" s="47" t="str">
        <f t="shared" si="12"/>
        <v>OEJV 0160 </v>
      </c>
      <c r="B82" s="4" t="str">
        <f t="shared" si="13"/>
        <v>I</v>
      </c>
      <c r="C82" s="47">
        <f t="shared" si="14"/>
        <v>56212.339440000003</v>
      </c>
      <c r="D82" s="15" t="str">
        <f t="shared" si="15"/>
        <v>vis</v>
      </c>
      <c r="E82" s="55">
        <f>VLOOKUP(C82,Active!C$21:E$973,3,FALSE)</f>
        <v>32550.000854431088</v>
      </c>
      <c r="F82" s="4" t="s">
        <v>41</v>
      </c>
      <c r="G82" s="15" t="str">
        <f t="shared" si="16"/>
        <v>56212.33944</v>
      </c>
      <c r="H82" s="47">
        <f t="shared" si="17"/>
        <v>32550</v>
      </c>
      <c r="I82" s="56" t="s">
        <v>628</v>
      </c>
      <c r="J82" s="57" t="s">
        <v>629</v>
      </c>
      <c r="K82" s="56">
        <v>32550</v>
      </c>
      <c r="L82" s="56" t="s">
        <v>630</v>
      </c>
      <c r="M82" s="57" t="s">
        <v>530</v>
      </c>
      <c r="N82" s="57" t="s">
        <v>104</v>
      </c>
      <c r="O82" s="58" t="s">
        <v>631</v>
      </c>
      <c r="P82" s="59" t="s">
        <v>632</v>
      </c>
    </row>
    <row r="83" spans="1:16" ht="12.75" customHeight="1" thickBot="1">
      <c r="A83" s="47" t="str">
        <f t="shared" si="12"/>
        <v>IBVS 6114 </v>
      </c>
      <c r="B83" s="4" t="str">
        <f t="shared" si="13"/>
        <v>II</v>
      </c>
      <c r="C83" s="47">
        <f t="shared" si="14"/>
        <v>56252.392509999998</v>
      </c>
      <c r="D83" s="15" t="str">
        <f t="shared" si="15"/>
        <v>vis</v>
      </c>
      <c r="E83" s="55">
        <f>VLOOKUP(C83,Active!C$21:E$973,3,FALSE)</f>
        <v>32608.501005088456</v>
      </c>
      <c r="F83" s="4" t="s">
        <v>41</v>
      </c>
      <c r="G83" s="15" t="str">
        <f t="shared" si="16"/>
        <v>56252.39251</v>
      </c>
      <c r="H83" s="47">
        <f t="shared" si="17"/>
        <v>32608.5</v>
      </c>
      <c r="I83" s="56" t="s">
        <v>633</v>
      </c>
      <c r="J83" s="57" t="s">
        <v>634</v>
      </c>
      <c r="K83" s="56">
        <v>32608.5</v>
      </c>
      <c r="L83" s="56" t="s">
        <v>635</v>
      </c>
      <c r="M83" s="57" t="s">
        <v>530</v>
      </c>
      <c r="N83" s="57" t="s">
        <v>104</v>
      </c>
      <c r="O83" s="58" t="s">
        <v>596</v>
      </c>
      <c r="P83" s="59" t="s">
        <v>624</v>
      </c>
    </row>
    <row r="84" spans="1:16" ht="12.75" customHeight="1" thickBot="1">
      <c r="A84" s="47" t="str">
        <f t="shared" si="12"/>
        <v>IBVS 6114 </v>
      </c>
      <c r="B84" s="4" t="str">
        <f t="shared" si="13"/>
        <v>II</v>
      </c>
      <c r="C84" s="47">
        <f t="shared" si="14"/>
        <v>56558.438629999997</v>
      </c>
      <c r="D84" s="15" t="str">
        <f t="shared" si="15"/>
        <v>vis</v>
      </c>
      <c r="E84" s="55">
        <f>VLOOKUP(C84,Active!C$21:E$973,3,FALSE)</f>
        <v>33055.501550317727</v>
      </c>
      <c r="F84" s="4" t="s">
        <v>41</v>
      </c>
      <c r="G84" s="15" t="str">
        <f t="shared" si="16"/>
        <v>56558.43863</v>
      </c>
      <c r="H84" s="47">
        <f t="shared" si="17"/>
        <v>33055.5</v>
      </c>
      <c r="I84" s="56" t="s">
        <v>636</v>
      </c>
      <c r="J84" s="57" t="s">
        <v>637</v>
      </c>
      <c r="K84" s="56">
        <v>33055.5</v>
      </c>
      <c r="L84" s="56" t="s">
        <v>638</v>
      </c>
      <c r="M84" s="57" t="s">
        <v>530</v>
      </c>
      <c r="N84" s="57" t="s">
        <v>104</v>
      </c>
      <c r="O84" s="58" t="s">
        <v>596</v>
      </c>
      <c r="P84" s="59" t="s">
        <v>624</v>
      </c>
    </row>
    <row r="85" spans="1:16" ht="12.75" customHeight="1" thickBot="1">
      <c r="A85" s="47" t="str">
        <f t="shared" si="12"/>
        <v>BAVM 234 </v>
      </c>
      <c r="B85" s="4" t="str">
        <f t="shared" si="13"/>
        <v>I</v>
      </c>
      <c r="C85" s="47">
        <f t="shared" si="14"/>
        <v>56644.361799999999</v>
      </c>
      <c r="D85" s="15" t="str">
        <f t="shared" si="15"/>
        <v>vis</v>
      </c>
      <c r="E85" s="55">
        <f>VLOOKUP(C85,Active!C$21:E$973,3,FALSE)</f>
        <v>33180.998007641967</v>
      </c>
      <c r="F85" s="4" t="s">
        <v>41</v>
      </c>
      <c r="G85" s="15" t="str">
        <f t="shared" si="16"/>
        <v>56644.3618</v>
      </c>
      <c r="H85" s="47">
        <f t="shared" si="17"/>
        <v>33181</v>
      </c>
      <c r="I85" s="56" t="s">
        <v>639</v>
      </c>
      <c r="J85" s="57" t="s">
        <v>640</v>
      </c>
      <c r="K85" s="56">
        <v>33181</v>
      </c>
      <c r="L85" s="56" t="s">
        <v>351</v>
      </c>
      <c r="M85" s="57" t="s">
        <v>530</v>
      </c>
      <c r="N85" s="57" t="s">
        <v>619</v>
      </c>
      <c r="O85" s="58" t="s">
        <v>493</v>
      </c>
      <c r="P85" s="59" t="s">
        <v>641</v>
      </c>
    </row>
    <row r="86" spans="1:16" ht="12.75" customHeight="1" thickBot="1">
      <c r="A86" s="47" t="str">
        <f t="shared" si="12"/>
        <v>BAVM 238 </v>
      </c>
      <c r="B86" s="4" t="str">
        <f t="shared" si="13"/>
        <v>II</v>
      </c>
      <c r="C86" s="47">
        <f t="shared" si="14"/>
        <v>56725.494700000003</v>
      </c>
      <c r="D86" s="15" t="str">
        <f t="shared" si="15"/>
        <v>vis</v>
      </c>
      <c r="E86" s="55">
        <f>VLOOKUP(C86,Active!C$21:E$973,3,FALSE)</f>
        <v>33299.497959662382</v>
      </c>
      <c r="F86" s="4" t="s">
        <v>41</v>
      </c>
      <c r="G86" s="15" t="str">
        <f t="shared" si="16"/>
        <v>56725.4947</v>
      </c>
      <c r="H86" s="47">
        <f t="shared" si="17"/>
        <v>33299.5</v>
      </c>
      <c r="I86" s="56" t="s">
        <v>642</v>
      </c>
      <c r="J86" s="57" t="s">
        <v>643</v>
      </c>
      <c r="K86" s="56">
        <v>33299.5</v>
      </c>
      <c r="L86" s="56" t="s">
        <v>351</v>
      </c>
      <c r="M86" s="57" t="s">
        <v>530</v>
      </c>
      <c r="N86" s="57" t="s">
        <v>531</v>
      </c>
      <c r="O86" s="58" t="s">
        <v>566</v>
      </c>
      <c r="P86" s="59" t="s">
        <v>644</v>
      </c>
    </row>
    <row r="87" spans="1:16" ht="12.75" customHeight="1" thickBot="1">
      <c r="A87" s="47" t="str">
        <f t="shared" si="12"/>
        <v>BAVM 239 </v>
      </c>
      <c r="B87" s="4" t="str">
        <f t="shared" si="13"/>
        <v>I</v>
      </c>
      <c r="C87" s="47">
        <f t="shared" si="14"/>
        <v>56933.290200000003</v>
      </c>
      <c r="D87" s="15" t="str">
        <f t="shared" si="15"/>
        <v>vis</v>
      </c>
      <c r="E87" s="55">
        <f>VLOOKUP(C87,Active!C$21:E$973,3,FALSE)</f>
        <v>33602.996993717083</v>
      </c>
      <c r="F87" s="4" t="s">
        <v>41</v>
      </c>
      <c r="G87" s="15" t="str">
        <f t="shared" si="16"/>
        <v>56933.2902</v>
      </c>
      <c r="H87" s="47">
        <f t="shared" si="17"/>
        <v>33603</v>
      </c>
      <c r="I87" s="56" t="s">
        <v>645</v>
      </c>
      <c r="J87" s="57" t="s">
        <v>646</v>
      </c>
      <c r="K87" s="56">
        <v>33603</v>
      </c>
      <c r="L87" s="56" t="s">
        <v>647</v>
      </c>
      <c r="M87" s="57" t="s">
        <v>530</v>
      </c>
      <c r="N87" s="57" t="s">
        <v>619</v>
      </c>
      <c r="O87" s="58" t="s">
        <v>493</v>
      </c>
      <c r="P87" s="59" t="s">
        <v>648</v>
      </c>
    </row>
    <row r="88" spans="1:16" ht="12.75" customHeight="1" thickBot="1">
      <c r="A88" s="47" t="str">
        <f t="shared" si="12"/>
        <v> VSS 1.89 </v>
      </c>
      <c r="B88" s="4" t="str">
        <f t="shared" si="13"/>
        <v>I</v>
      </c>
      <c r="C88" s="47">
        <f t="shared" si="14"/>
        <v>28865.425999999999</v>
      </c>
      <c r="D88" s="15" t="str">
        <f t="shared" si="15"/>
        <v>vis</v>
      </c>
      <c r="E88" s="55">
        <f>VLOOKUP(C88,Active!C$21:E$973,3,FALSE)</f>
        <v>-7391.9700420394729</v>
      </c>
      <c r="F88" s="4" t="s">
        <v>41</v>
      </c>
      <c r="G88" s="15" t="str">
        <f t="shared" si="16"/>
        <v>28865.426</v>
      </c>
      <c r="H88" s="47">
        <f t="shared" si="17"/>
        <v>-7392</v>
      </c>
      <c r="I88" s="56" t="s">
        <v>114</v>
      </c>
      <c r="J88" s="57" t="s">
        <v>115</v>
      </c>
      <c r="K88" s="56">
        <v>-7392</v>
      </c>
      <c r="L88" s="56" t="s">
        <v>116</v>
      </c>
      <c r="M88" s="57" t="s">
        <v>117</v>
      </c>
      <c r="N88" s="57"/>
      <c r="O88" s="58" t="s">
        <v>118</v>
      </c>
      <c r="P88" s="58" t="s">
        <v>119</v>
      </c>
    </row>
    <row r="89" spans="1:16" ht="12.75" customHeight="1" thickBot="1">
      <c r="A89" s="47" t="str">
        <f t="shared" si="12"/>
        <v> VSS 1.89 </v>
      </c>
      <c r="B89" s="4" t="str">
        <f t="shared" si="13"/>
        <v>I</v>
      </c>
      <c r="C89" s="47">
        <f t="shared" si="14"/>
        <v>31030.330999999998</v>
      </c>
      <c r="D89" s="15" t="str">
        <f t="shared" si="15"/>
        <v>vis</v>
      </c>
      <c r="E89" s="55">
        <f>VLOOKUP(C89,Active!C$21:E$973,3,FALSE)</f>
        <v>-4229.9834912229526</v>
      </c>
      <c r="F89" s="4" t="s">
        <v>41</v>
      </c>
      <c r="G89" s="15" t="str">
        <f t="shared" si="16"/>
        <v>31030.331</v>
      </c>
      <c r="H89" s="47">
        <f t="shared" si="17"/>
        <v>-4230</v>
      </c>
      <c r="I89" s="56" t="s">
        <v>120</v>
      </c>
      <c r="J89" s="57" t="s">
        <v>121</v>
      </c>
      <c r="K89" s="56">
        <v>-4230</v>
      </c>
      <c r="L89" s="56" t="s">
        <v>122</v>
      </c>
      <c r="M89" s="57" t="s">
        <v>123</v>
      </c>
      <c r="N89" s="57"/>
      <c r="O89" s="58" t="s">
        <v>118</v>
      </c>
      <c r="P89" s="58" t="s">
        <v>119</v>
      </c>
    </row>
    <row r="90" spans="1:16" ht="12.75" customHeight="1" thickBot="1">
      <c r="A90" s="47" t="str">
        <f t="shared" si="12"/>
        <v> VSS 1.89 </v>
      </c>
      <c r="B90" s="4" t="str">
        <f t="shared" si="13"/>
        <v>I</v>
      </c>
      <c r="C90" s="47">
        <f t="shared" si="14"/>
        <v>31144.659</v>
      </c>
      <c r="D90" s="15" t="str">
        <f t="shared" si="15"/>
        <v>vis</v>
      </c>
      <c r="E90" s="55">
        <f>VLOOKUP(C90,Active!C$21:E$973,3,FALSE)</f>
        <v>-4062.9999060856117</v>
      </c>
      <c r="F90" s="4" t="s">
        <v>41</v>
      </c>
      <c r="G90" s="15" t="str">
        <f t="shared" si="16"/>
        <v>31144.659</v>
      </c>
      <c r="H90" s="47">
        <f t="shared" si="17"/>
        <v>-4063</v>
      </c>
      <c r="I90" s="56" t="s">
        <v>124</v>
      </c>
      <c r="J90" s="57" t="s">
        <v>125</v>
      </c>
      <c r="K90" s="56">
        <v>-4063</v>
      </c>
      <c r="L90" s="56" t="s">
        <v>126</v>
      </c>
      <c r="M90" s="57" t="s">
        <v>123</v>
      </c>
      <c r="N90" s="57"/>
      <c r="O90" s="58" t="s">
        <v>118</v>
      </c>
      <c r="P90" s="58" t="s">
        <v>119</v>
      </c>
    </row>
    <row r="91" spans="1:16" ht="12.75" customHeight="1" thickBot="1">
      <c r="A91" s="47" t="str">
        <f t="shared" si="12"/>
        <v> VSS 1.89 </v>
      </c>
      <c r="B91" s="4" t="str">
        <f t="shared" si="13"/>
        <v>I</v>
      </c>
      <c r="C91" s="47">
        <f t="shared" si="14"/>
        <v>31181.669000000002</v>
      </c>
      <c r="D91" s="15" t="str">
        <f t="shared" si="15"/>
        <v>vis</v>
      </c>
      <c r="E91" s="55">
        <f>VLOOKUP(C91,Active!C$21:E$973,3,FALSE)</f>
        <v>-4008.9443598857897</v>
      </c>
      <c r="F91" s="4" t="s">
        <v>41</v>
      </c>
      <c r="G91" s="15" t="str">
        <f t="shared" si="16"/>
        <v>31181.669</v>
      </c>
      <c r="H91" s="47">
        <f t="shared" si="17"/>
        <v>-4009</v>
      </c>
      <c r="I91" s="56" t="s">
        <v>127</v>
      </c>
      <c r="J91" s="57" t="s">
        <v>128</v>
      </c>
      <c r="K91" s="56">
        <v>-4009</v>
      </c>
      <c r="L91" s="56" t="s">
        <v>129</v>
      </c>
      <c r="M91" s="57" t="s">
        <v>123</v>
      </c>
      <c r="N91" s="57"/>
      <c r="O91" s="58" t="s">
        <v>118</v>
      </c>
      <c r="P91" s="58" t="s">
        <v>119</v>
      </c>
    </row>
    <row r="92" spans="1:16" ht="12.75" customHeight="1" thickBot="1">
      <c r="A92" s="47" t="str">
        <f t="shared" si="12"/>
        <v> VSS 1.89 </v>
      </c>
      <c r="B92" s="4" t="str">
        <f t="shared" si="13"/>
        <v>I</v>
      </c>
      <c r="C92" s="47">
        <f t="shared" si="14"/>
        <v>31238.486000000001</v>
      </c>
      <c r="D92" s="15" t="str">
        <f t="shared" si="15"/>
        <v>vis</v>
      </c>
      <c r="E92" s="55">
        <f>VLOOKUP(C92,Active!C$21:E$973,3,FALSE)</f>
        <v>-3925.9593837054308</v>
      </c>
      <c r="F92" s="4" t="s">
        <v>41</v>
      </c>
      <c r="G92" s="15" t="str">
        <f t="shared" si="16"/>
        <v>31238.486</v>
      </c>
      <c r="H92" s="47">
        <f t="shared" si="17"/>
        <v>-3926</v>
      </c>
      <c r="I92" s="56" t="s">
        <v>130</v>
      </c>
      <c r="J92" s="57" t="s">
        <v>131</v>
      </c>
      <c r="K92" s="56">
        <v>-3926</v>
      </c>
      <c r="L92" s="56" t="s">
        <v>132</v>
      </c>
      <c r="M92" s="57" t="s">
        <v>123</v>
      </c>
      <c r="N92" s="57"/>
      <c r="O92" s="58" t="s">
        <v>118</v>
      </c>
      <c r="P92" s="58" t="s">
        <v>119</v>
      </c>
    </row>
    <row r="93" spans="1:16" ht="12.75" customHeight="1" thickBot="1">
      <c r="A93" s="47" t="str">
        <f t="shared" si="12"/>
        <v> VSS 1.89 </v>
      </c>
      <c r="B93" s="4" t="str">
        <f t="shared" si="13"/>
        <v>I</v>
      </c>
      <c r="C93" s="47">
        <f t="shared" si="14"/>
        <v>31240.55</v>
      </c>
      <c r="D93" s="15" t="str">
        <f t="shared" si="15"/>
        <v>vis</v>
      </c>
      <c r="E93" s="55">
        <f>VLOOKUP(C93,Active!C$21:E$973,3,FALSE)</f>
        <v>-3922.9447755628653</v>
      </c>
      <c r="F93" s="4" t="s">
        <v>41</v>
      </c>
      <c r="G93" s="15" t="str">
        <f t="shared" si="16"/>
        <v>31240.550</v>
      </c>
      <c r="H93" s="47">
        <f t="shared" si="17"/>
        <v>-3923</v>
      </c>
      <c r="I93" s="56" t="s">
        <v>133</v>
      </c>
      <c r="J93" s="57" t="s">
        <v>134</v>
      </c>
      <c r="K93" s="56">
        <v>-3923</v>
      </c>
      <c r="L93" s="56" t="s">
        <v>129</v>
      </c>
      <c r="M93" s="57" t="s">
        <v>123</v>
      </c>
      <c r="N93" s="57"/>
      <c r="O93" s="58" t="s">
        <v>118</v>
      </c>
      <c r="P93" s="58" t="s">
        <v>119</v>
      </c>
    </row>
    <row r="94" spans="1:16" ht="12.75" customHeight="1" thickBot="1">
      <c r="A94" s="47" t="str">
        <f t="shared" si="12"/>
        <v> VSS 1.89 </v>
      </c>
      <c r="B94" s="4" t="str">
        <f t="shared" si="13"/>
        <v>I</v>
      </c>
      <c r="C94" s="47">
        <f t="shared" si="14"/>
        <v>31262.436000000002</v>
      </c>
      <c r="D94" s="15" t="str">
        <f t="shared" si="15"/>
        <v>vis</v>
      </c>
      <c r="E94" s="55">
        <f>VLOOKUP(C94,Active!C$21:E$973,3,FALSE)</f>
        <v>-3890.9788289503454</v>
      </c>
      <c r="F94" s="4" t="s">
        <v>41</v>
      </c>
      <c r="G94" s="15" t="str">
        <f t="shared" si="16"/>
        <v>31262.436</v>
      </c>
      <c r="H94" s="47">
        <f t="shared" si="17"/>
        <v>-3891</v>
      </c>
      <c r="I94" s="56" t="s">
        <v>135</v>
      </c>
      <c r="J94" s="57" t="s">
        <v>136</v>
      </c>
      <c r="K94" s="56">
        <v>-3891</v>
      </c>
      <c r="L94" s="56" t="s">
        <v>137</v>
      </c>
      <c r="M94" s="57" t="s">
        <v>123</v>
      </c>
      <c r="N94" s="57"/>
      <c r="O94" s="58" t="s">
        <v>118</v>
      </c>
      <c r="P94" s="58" t="s">
        <v>119</v>
      </c>
    </row>
    <row r="95" spans="1:16" ht="12.75" customHeight="1" thickBot="1">
      <c r="A95" s="47" t="str">
        <f t="shared" si="12"/>
        <v> VSS 1.89 </v>
      </c>
      <c r="B95" s="4" t="str">
        <f t="shared" si="13"/>
        <v>I</v>
      </c>
      <c r="C95" s="47">
        <f t="shared" si="14"/>
        <v>31292.561000000002</v>
      </c>
      <c r="D95" s="15" t="str">
        <f t="shared" si="15"/>
        <v>vis</v>
      </c>
      <c r="E95" s="55">
        <f>VLOOKUP(C95,Active!C$21:E$973,3,FALSE)</f>
        <v>-3846.9792793888878</v>
      </c>
      <c r="F95" s="4" t="s">
        <v>41</v>
      </c>
      <c r="G95" s="15" t="str">
        <f t="shared" si="16"/>
        <v>31292.561</v>
      </c>
      <c r="H95" s="47">
        <f t="shared" si="17"/>
        <v>-3847</v>
      </c>
      <c r="I95" s="56" t="s">
        <v>138</v>
      </c>
      <c r="J95" s="57" t="s">
        <v>139</v>
      </c>
      <c r="K95" s="56">
        <v>-3847</v>
      </c>
      <c r="L95" s="56" t="s">
        <v>137</v>
      </c>
      <c r="M95" s="57" t="s">
        <v>123</v>
      </c>
      <c r="N95" s="57"/>
      <c r="O95" s="58" t="s">
        <v>118</v>
      </c>
      <c r="P95" s="58" t="s">
        <v>119</v>
      </c>
    </row>
    <row r="96" spans="1:16" ht="12.75" customHeight="1" thickBot="1">
      <c r="A96" s="47" t="str">
        <f t="shared" si="12"/>
        <v> VSS 1.89 </v>
      </c>
      <c r="B96" s="4" t="str">
        <f t="shared" si="13"/>
        <v>I</v>
      </c>
      <c r="C96" s="47">
        <f t="shared" si="14"/>
        <v>31312.42</v>
      </c>
      <c r="D96" s="15" t="str">
        <f t="shared" si="15"/>
        <v>vis</v>
      </c>
      <c r="E96" s="55">
        <f>VLOOKUP(C96,Active!C$21:E$973,3,FALSE)</f>
        <v>-3817.9738999784031</v>
      </c>
      <c r="F96" s="4" t="s">
        <v>41</v>
      </c>
      <c r="G96" s="15" t="str">
        <f t="shared" si="16"/>
        <v>31312.420</v>
      </c>
      <c r="H96" s="47">
        <f t="shared" si="17"/>
        <v>-3818</v>
      </c>
      <c r="I96" s="56" t="s">
        <v>140</v>
      </c>
      <c r="J96" s="57" t="s">
        <v>141</v>
      </c>
      <c r="K96" s="56">
        <v>-3818</v>
      </c>
      <c r="L96" s="56" t="s">
        <v>142</v>
      </c>
      <c r="M96" s="57" t="s">
        <v>123</v>
      </c>
      <c r="N96" s="57"/>
      <c r="O96" s="58" t="s">
        <v>118</v>
      </c>
      <c r="P96" s="58" t="s">
        <v>119</v>
      </c>
    </row>
    <row r="97" spans="1:16" ht="12.75" customHeight="1" thickBot="1">
      <c r="A97" s="47" t="str">
        <f t="shared" si="12"/>
        <v> VSS 1.89 </v>
      </c>
      <c r="B97" s="4" t="str">
        <f t="shared" si="13"/>
        <v>I</v>
      </c>
      <c r="C97" s="47">
        <f t="shared" si="14"/>
        <v>31314.466</v>
      </c>
      <c r="D97" s="15" t="str">
        <f t="shared" si="15"/>
        <v>vis</v>
      </c>
      <c r="E97" s="55">
        <f>VLOOKUP(C97,Active!C$21:E$973,3,FALSE)</f>
        <v>-3814.9855820231223</v>
      </c>
      <c r="F97" s="4" t="s">
        <v>41</v>
      </c>
      <c r="G97" s="15" t="str">
        <f t="shared" si="16"/>
        <v>31314.466</v>
      </c>
      <c r="H97" s="47">
        <f t="shared" si="17"/>
        <v>-3815</v>
      </c>
      <c r="I97" s="56" t="s">
        <v>143</v>
      </c>
      <c r="J97" s="57" t="s">
        <v>144</v>
      </c>
      <c r="K97" s="56">
        <v>-3815</v>
      </c>
      <c r="L97" s="56" t="s">
        <v>145</v>
      </c>
      <c r="M97" s="57" t="s">
        <v>123</v>
      </c>
      <c r="N97" s="57"/>
      <c r="O97" s="58" t="s">
        <v>118</v>
      </c>
      <c r="P97" s="58" t="s">
        <v>119</v>
      </c>
    </row>
    <row r="98" spans="1:16" ht="12.75" customHeight="1" thickBot="1">
      <c r="A98" s="47" t="str">
        <f t="shared" si="12"/>
        <v> VSS 1.89 </v>
      </c>
      <c r="B98" s="4" t="str">
        <f t="shared" si="13"/>
        <v>I</v>
      </c>
      <c r="C98" s="47">
        <f t="shared" si="14"/>
        <v>31316.531999999999</v>
      </c>
      <c r="D98" s="15" t="str">
        <f t="shared" si="15"/>
        <v>vis</v>
      </c>
      <c r="E98" s="55">
        <f>VLOOKUP(C98,Active!C$21:E$973,3,FALSE)</f>
        <v>-3811.9680527486353</v>
      </c>
      <c r="F98" s="4" t="s">
        <v>41</v>
      </c>
      <c r="G98" s="15" t="str">
        <f t="shared" si="16"/>
        <v>31316.532</v>
      </c>
      <c r="H98" s="47">
        <f t="shared" si="17"/>
        <v>-3812</v>
      </c>
      <c r="I98" s="56" t="s">
        <v>146</v>
      </c>
      <c r="J98" s="57" t="s">
        <v>147</v>
      </c>
      <c r="K98" s="56">
        <v>-3812</v>
      </c>
      <c r="L98" s="56" t="s">
        <v>148</v>
      </c>
      <c r="M98" s="57" t="s">
        <v>123</v>
      </c>
      <c r="N98" s="57"/>
      <c r="O98" s="58" t="s">
        <v>118</v>
      </c>
      <c r="P98" s="58" t="s">
        <v>119</v>
      </c>
    </row>
    <row r="99" spans="1:16" ht="12.75" customHeight="1" thickBot="1">
      <c r="A99" s="47" t="str">
        <f t="shared" si="12"/>
        <v> VSS 1.89 </v>
      </c>
      <c r="B99" s="4" t="str">
        <f t="shared" si="13"/>
        <v>I</v>
      </c>
      <c r="C99" s="47">
        <f t="shared" si="14"/>
        <v>31318.575000000001</v>
      </c>
      <c r="D99" s="15" t="str">
        <f t="shared" si="15"/>
        <v>vis</v>
      </c>
      <c r="E99" s="55">
        <f>VLOOKUP(C99,Active!C$21:E$973,3,FALSE)</f>
        <v>-3808.9841164912368</v>
      </c>
      <c r="F99" s="4" t="s">
        <v>41</v>
      </c>
      <c r="G99" s="15" t="str">
        <f t="shared" si="16"/>
        <v>31318.575</v>
      </c>
      <c r="H99" s="47">
        <f t="shared" si="17"/>
        <v>-3809</v>
      </c>
      <c r="I99" s="56" t="s">
        <v>149</v>
      </c>
      <c r="J99" s="57" t="s">
        <v>150</v>
      </c>
      <c r="K99" s="56">
        <v>-3809</v>
      </c>
      <c r="L99" s="56" t="s">
        <v>122</v>
      </c>
      <c r="M99" s="57" t="s">
        <v>123</v>
      </c>
      <c r="N99" s="57"/>
      <c r="O99" s="58" t="s">
        <v>118</v>
      </c>
      <c r="P99" s="58" t="s">
        <v>119</v>
      </c>
    </row>
    <row r="100" spans="1:16" ht="12.75" customHeight="1" thickBot="1">
      <c r="A100" s="47" t="str">
        <f t="shared" si="12"/>
        <v> VSS 1.89 </v>
      </c>
      <c r="B100" s="4" t="str">
        <f t="shared" si="13"/>
        <v>I</v>
      </c>
      <c r="C100" s="47">
        <f t="shared" si="14"/>
        <v>31323.355</v>
      </c>
      <c r="D100" s="15" t="str">
        <f t="shared" si="15"/>
        <v>vis</v>
      </c>
      <c r="E100" s="55">
        <f>VLOOKUP(C100,Active!C$21:E$973,3,FALSE)</f>
        <v>-3802.0026111998272</v>
      </c>
      <c r="F100" s="4" t="s">
        <v>41</v>
      </c>
      <c r="G100" s="15" t="str">
        <f t="shared" si="16"/>
        <v>31323.355</v>
      </c>
      <c r="H100" s="47">
        <f t="shared" si="17"/>
        <v>-3802</v>
      </c>
      <c r="I100" s="56" t="s">
        <v>151</v>
      </c>
      <c r="J100" s="57" t="s">
        <v>152</v>
      </c>
      <c r="K100" s="56">
        <v>-3802</v>
      </c>
      <c r="L100" s="56" t="s">
        <v>153</v>
      </c>
      <c r="M100" s="57" t="s">
        <v>123</v>
      </c>
      <c r="N100" s="57"/>
      <c r="O100" s="58" t="s">
        <v>118</v>
      </c>
      <c r="P100" s="58" t="s">
        <v>119</v>
      </c>
    </row>
    <row r="101" spans="1:16" ht="12.75" customHeight="1" thickBot="1">
      <c r="A101" s="47" t="str">
        <f t="shared" si="12"/>
        <v> VSS 1.89 </v>
      </c>
      <c r="B101" s="4" t="str">
        <f t="shared" si="13"/>
        <v>I</v>
      </c>
      <c r="C101" s="47">
        <f t="shared" si="14"/>
        <v>31325.419000000002</v>
      </c>
      <c r="D101" s="15" t="str">
        <f t="shared" si="15"/>
        <v>vis</v>
      </c>
      <c r="E101" s="55">
        <f>VLOOKUP(C101,Active!C$21:E$973,3,FALSE)</f>
        <v>-3798.9880030572567</v>
      </c>
      <c r="F101" s="4" t="s">
        <v>41</v>
      </c>
      <c r="G101" s="15" t="str">
        <f t="shared" si="16"/>
        <v>31325.419</v>
      </c>
      <c r="H101" s="47">
        <f t="shared" si="17"/>
        <v>-3799</v>
      </c>
      <c r="I101" s="56" t="s">
        <v>154</v>
      </c>
      <c r="J101" s="57" t="s">
        <v>155</v>
      </c>
      <c r="K101" s="56">
        <v>-3799</v>
      </c>
      <c r="L101" s="56" t="s">
        <v>156</v>
      </c>
      <c r="M101" s="57" t="s">
        <v>123</v>
      </c>
      <c r="N101" s="57"/>
      <c r="O101" s="58" t="s">
        <v>118</v>
      </c>
      <c r="P101" s="58" t="s">
        <v>119</v>
      </c>
    </row>
    <row r="102" spans="1:16" ht="12.75" customHeight="1" thickBot="1">
      <c r="A102" s="47" t="str">
        <f t="shared" si="12"/>
        <v> VSS 1.89 </v>
      </c>
      <c r="B102" s="4" t="str">
        <f t="shared" si="13"/>
        <v>I</v>
      </c>
      <c r="C102" s="47">
        <f t="shared" si="14"/>
        <v>31327.456999999999</v>
      </c>
      <c r="D102" s="15" t="str">
        <f t="shared" si="15"/>
        <v>vis</v>
      </c>
      <c r="E102" s="55">
        <f>VLOOKUP(C102,Active!C$21:E$973,3,FALSE)</f>
        <v>-3796.011369629668</v>
      </c>
      <c r="F102" s="4" t="s">
        <v>41</v>
      </c>
      <c r="G102" s="15" t="str">
        <f t="shared" si="16"/>
        <v>31327.457</v>
      </c>
      <c r="H102" s="47">
        <f t="shared" si="17"/>
        <v>-3796</v>
      </c>
      <c r="I102" s="56" t="s">
        <v>157</v>
      </c>
      <c r="J102" s="57" t="s">
        <v>158</v>
      </c>
      <c r="K102" s="56">
        <v>-3796</v>
      </c>
      <c r="L102" s="56" t="s">
        <v>159</v>
      </c>
      <c r="M102" s="57" t="s">
        <v>123</v>
      </c>
      <c r="N102" s="57"/>
      <c r="O102" s="58" t="s">
        <v>118</v>
      </c>
      <c r="P102" s="58" t="s">
        <v>119</v>
      </c>
    </row>
    <row r="103" spans="1:16" ht="12.75" customHeight="1" thickBot="1">
      <c r="A103" s="47" t="str">
        <f t="shared" si="12"/>
        <v> VSS 1.89 </v>
      </c>
      <c r="B103" s="4" t="str">
        <f t="shared" si="13"/>
        <v>I</v>
      </c>
      <c r="C103" s="47">
        <f t="shared" si="14"/>
        <v>31329.523000000001</v>
      </c>
      <c r="D103" s="15" t="str">
        <f t="shared" si="15"/>
        <v>vis</v>
      </c>
      <c r="E103" s="55">
        <f>VLOOKUP(C103,Active!C$21:E$973,3,FALSE)</f>
        <v>-3792.9938403551755</v>
      </c>
      <c r="F103" s="4" t="s">
        <v>41</v>
      </c>
      <c r="G103" s="15" t="str">
        <f t="shared" si="16"/>
        <v>31329.523</v>
      </c>
      <c r="H103" s="47">
        <f t="shared" si="17"/>
        <v>-3793</v>
      </c>
      <c r="I103" s="56" t="s">
        <v>160</v>
      </c>
      <c r="J103" s="57" t="s">
        <v>161</v>
      </c>
      <c r="K103" s="56">
        <v>-3793</v>
      </c>
      <c r="L103" s="56" t="s">
        <v>162</v>
      </c>
      <c r="M103" s="57" t="s">
        <v>123</v>
      </c>
      <c r="N103" s="57"/>
      <c r="O103" s="58" t="s">
        <v>118</v>
      </c>
      <c r="P103" s="58" t="s">
        <v>119</v>
      </c>
    </row>
    <row r="104" spans="1:16" ht="12.75" customHeight="1" thickBot="1">
      <c r="A104" s="47" t="str">
        <f t="shared" si="12"/>
        <v> VSS 1.89 </v>
      </c>
      <c r="B104" s="4" t="str">
        <f t="shared" si="13"/>
        <v>I</v>
      </c>
      <c r="C104" s="47">
        <f t="shared" si="14"/>
        <v>31347.328000000001</v>
      </c>
      <c r="D104" s="15" t="str">
        <f t="shared" si="15"/>
        <v>vis</v>
      </c>
      <c r="E104" s="55">
        <f>VLOOKUP(C104,Active!C$21:E$973,3,FALSE)</f>
        <v>-3766.9884634276477</v>
      </c>
      <c r="F104" s="4" t="s">
        <v>41</v>
      </c>
      <c r="G104" s="15" t="str">
        <f t="shared" si="16"/>
        <v>31347.328</v>
      </c>
      <c r="H104" s="47">
        <f t="shared" si="17"/>
        <v>-3767</v>
      </c>
      <c r="I104" s="56" t="s">
        <v>163</v>
      </c>
      <c r="J104" s="57" t="s">
        <v>164</v>
      </c>
      <c r="K104" s="56">
        <v>-3767</v>
      </c>
      <c r="L104" s="56" t="s">
        <v>156</v>
      </c>
      <c r="M104" s="57" t="s">
        <v>123</v>
      </c>
      <c r="N104" s="57"/>
      <c r="O104" s="58" t="s">
        <v>118</v>
      </c>
      <c r="P104" s="58" t="s">
        <v>119</v>
      </c>
    </row>
    <row r="105" spans="1:16" ht="12.75" customHeight="1" thickBot="1">
      <c r="A105" s="47" t="str">
        <f t="shared" si="12"/>
        <v> BAN 14.131 </v>
      </c>
      <c r="B105" s="4" t="str">
        <f t="shared" si="13"/>
        <v>I</v>
      </c>
      <c r="C105" s="47">
        <f t="shared" si="14"/>
        <v>33926.457499999997</v>
      </c>
      <c r="D105" s="15" t="str">
        <f t="shared" si="15"/>
        <v>vis</v>
      </c>
      <c r="E105" s="55">
        <f>VLOOKUP(C105,Active!C$21:E$973,3,FALSE)</f>
        <v>2.9211318472986323E-4</v>
      </c>
      <c r="F105" s="4" t="s">
        <v>41</v>
      </c>
      <c r="G105" s="15" t="str">
        <f t="shared" si="16"/>
        <v>33926.4575</v>
      </c>
      <c r="H105" s="47">
        <f t="shared" si="17"/>
        <v>0</v>
      </c>
      <c r="I105" s="56" t="s">
        <v>165</v>
      </c>
      <c r="J105" s="57" t="s">
        <v>166</v>
      </c>
      <c r="K105" s="56">
        <v>0</v>
      </c>
      <c r="L105" s="56" t="s">
        <v>167</v>
      </c>
      <c r="M105" s="57" t="s">
        <v>168</v>
      </c>
      <c r="N105" s="57" t="s">
        <v>169</v>
      </c>
      <c r="O105" s="58" t="s">
        <v>170</v>
      </c>
      <c r="P105" s="58" t="s">
        <v>171</v>
      </c>
    </row>
    <row r="106" spans="1:16" ht="12.75" customHeight="1" thickBot="1">
      <c r="A106" s="47" t="str">
        <f t="shared" si="12"/>
        <v> BAN 14.131 </v>
      </c>
      <c r="B106" s="4" t="str">
        <f t="shared" si="13"/>
        <v>I</v>
      </c>
      <c r="C106" s="47">
        <f t="shared" si="14"/>
        <v>33935.357499999998</v>
      </c>
      <c r="D106" s="15" t="str">
        <f t="shared" si="15"/>
        <v>vis</v>
      </c>
      <c r="E106" s="55">
        <f>VLOOKUP(C106,Active!C$21:E$973,3,FALSE)</f>
        <v>12.999329162049065</v>
      </c>
      <c r="F106" s="4" t="s">
        <v>41</v>
      </c>
      <c r="G106" s="15" t="str">
        <f t="shared" si="16"/>
        <v>33935.3575</v>
      </c>
      <c r="H106" s="47">
        <f t="shared" si="17"/>
        <v>13</v>
      </c>
      <c r="I106" s="56" t="s">
        <v>172</v>
      </c>
      <c r="J106" s="57" t="s">
        <v>173</v>
      </c>
      <c r="K106" s="56">
        <v>13</v>
      </c>
      <c r="L106" s="56" t="s">
        <v>174</v>
      </c>
      <c r="M106" s="57" t="s">
        <v>168</v>
      </c>
      <c r="N106" s="57" t="s">
        <v>169</v>
      </c>
      <c r="O106" s="58" t="s">
        <v>170</v>
      </c>
      <c r="P106" s="58" t="s">
        <v>171</v>
      </c>
    </row>
    <row r="107" spans="1:16" ht="12.75" customHeight="1" thickBot="1">
      <c r="A107" s="47" t="str">
        <f t="shared" ref="A107:A138" si="18">P107</f>
        <v> AN 281.25 </v>
      </c>
      <c r="B107" s="4" t="str">
        <f t="shared" ref="B107:B138" si="19">IF(H107=INT(H107),"I","II")</f>
        <v>I</v>
      </c>
      <c r="C107" s="47">
        <f t="shared" ref="C107:C138" si="20">1*G107</f>
        <v>33937.411399999997</v>
      </c>
      <c r="D107" s="15" t="str">
        <f t="shared" ref="D107:D138" si="21">VLOOKUP(F107,I$1:J$5,2,FALSE)</f>
        <v>vis</v>
      </c>
      <c r="E107" s="55">
        <f>VLOOKUP(C107,Active!C$21:E$973,3,FALSE)</f>
        <v>15.999185588413647</v>
      </c>
      <c r="F107" s="4" t="s">
        <v>41</v>
      </c>
      <c r="G107" s="15" t="str">
        <f t="shared" ref="G107:G138" si="22">MID(I107,3,LEN(I107)-3)</f>
        <v>33937.4114</v>
      </c>
      <c r="H107" s="47">
        <f t="shared" ref="H107:H138" si="23">1*K107</f>
        <v>16</v>
      </c>
      <c r="I107" s="56" t="s">
        <v>175</v>
      </c>
      <c r="J107" s="57" t="s">
        <v>176</v>
      </c>
      <c r="K107" s="56">
        <v>16</v>
      </c>
      <c r="L107" s="56" t="s">
        <v>177</v>
      </c>
      <c r="M107" s="57" t="s">
        <v>168</v>
      </c>
      <c r="N107" s="57" t="s">
        <v>169</v>
      </c>
      <c r="O107" s="58" t="s">
        <v>178</v>
      </c>
      <c r="P107" s="58" t="s">
        <v>179</v>
      </c>
    </row>
    <row r="108" spans="1:16" ht="12.75" customHeight="1" thickBot="1">
      <c r="A108" s="47" t="str">
        <f t="shared" si="18"/>
        <v> BAN 14.135 </v>
      </c>
      <c r="B108" s="4" t="str">
        <f t="shared" si="19"/>
        <v>I</v>
      </c>
      <c r="C108" s="47">
        <f t="shared" si="20"/>
        <v>34269.474999999999</v>
      </c>
      <c r="D108" s="15" t="str">
        <f t="shared" si="21"/>
        <v>vis</v>
      </c>
      <c r="E108" s="55">
        <f>VLOOKUP(C108,Active!C$21:E$973,3,FALSE)</f>
        <v>500.99997648488318</v>
      </c>
      <c r="F108" s="4" t="s">
        <v>41</v>
      </c>
      <c r="G108" s="15" t="str">
        <f t="shared" si="22"/>
        <v>34269.4750</v>
      </c>
      <c r="H108" s="47">
        <f t="shared" si="23"/>
        <v>501</v>
      </c>
      <c r="I108" s="56" t="s">
        <v>180</v>
      </c>
      <c r="J108" s="57" t="s">
        <v>181</v>
      </c>
      <c r="K108" s="56">
        <v>501</v>
      </c>
      <c r="L108" s="56" t="s">
        <v>182</v>
      </c>
      <c r="M108" s="57" t="s">
        <v>168</v>
      </c>
      <c r="N108" s="57" t="s">
        <v>169</v>
      </c>
      <c r="O108" s="58" t="s">
        <v>183</v>
      </c>
      <c r="P108" s="58" t="s">
        <v>184</v>
      </c>
    </row>
    <row r="109" spans="1:16" ht="12.75" customHeight="1" thickBot="1">
      <c r="A109" s="47" t="str">
        <f t="shared" si="18"/>
        <v> BAN 14.131 </v>
      </c>
      <c r="B109" s="4" t="str">
        <f t="shared" si="19"/>
        <v>I</v>
      </c>
      <c r="C109" s="47">
        <f t="shared" si="20"/>
        <v>34636.455999999998</v>
      </c>
      <c r="D109" s="15" t="str">
        <f t="shared" si="21"/>
        <v>vis</v>
      </c>
      <c r="E109" s="55">
        <f>VLOOKUP(C109,Active!C$21:E$973,3,FALSE)</f>
        <v>1036.9999332521304</v>
      </c>
      <c r="F109" s="4" t="s">
        <v>41</v>
      </c>
      <c r="G109" s="15" t="str">
        <f t="shared" si="22"/>
        <v>34636.4560</v>
      </c>
      <c r="H109" s="47">
        <f t="shared" si="23"/>
        <v>1037</v>
      </c>
      <c r="I109" s="56" t="s">
        <v>185</v>
      </c>
      <c r="J109" s="57" t="s">
        <v>186</v>
      </c>
      <c r="K109" s="56">
        <v>1037</v>
      </c>
      <c r="L109" s="56" t="s">
        <v>182</v>
      </c>
      <c r="M109" s="57" t="s">
        <v>168</v>
      </c>
      <c r="N109" s="57" t="s">
        <v>169</v>
      </c>
      <c r="O109" s="58" t="s">
        <v>170</v>
      </c>
      <c r="P109" s="58" t="s">
        <v>171</v>
      </c>
    </row>
    <row r="110" spans="1:16" ht="12.75" customHeight="1" thickBot="1">
      <c r="A110" s="47" t="str">
        <f t="shared" si="18"/>
        <v>IBVS 201 </v>
      </c>
      <c r="B110" s="4" t="str">
        <f t="shared" si="19"/>
        <v>I</v>
      </c>
      <c r="C110" s="47">
        <f t="shared" si="20"/>
        <v>37960.504699999998</v>
      </c>
      <c r="D110" s="15" t="str">
        <f t="shared" si="21"/>
        <v>vis</v>
      </c>
      <c r="E110" s="55">
        <f>VLOOKUP(C110,Active!C$21:E$973,3,FALSE)</f>
        <v>5891.9923156703617</v>
      </c>
      <c r="F110" s="4" t="s">
        <v>41</v>
      </c>
      <c r="G110" s="15" t="str">
        <f t="shared" si="22"/>
        <v>37960.5047</v>
      </c>
      <c r="H110" s="47">
        <f t="shared" si="23"/>
        <v>5892</v>
      </c>
      <c r="I110" s="56" t="s">
        <v>187</v>
      </c>
      <c r="J110" s="57" t="s">
        <v>188</v>
      </c>
      <c r="K110" s="56">
        <v>5892</v>
      </c>
      <c r="L110" s="56" t="s">
        <v>189</v>
      </c>
      <c r="M110" s="57" t="s">
        <v>168</v>
      </c>
      <c r="N110" s="57" t="s">
        <v>169</v>
      </c>
      <c r="O110" s="58" t="s">
        <v>190</v>
      </c>
      <c r="P110" s="59" t="s">
        <v>191</v>
      </c>
    </row>
    <row r="111" spans="1:16" ht="12.75" customHeight="1" thickBot="1">
      <c r="A111" s="47" t="str">
        <f t="shared" si="18"/>
        <v> BRNO 6 </v>
      </c>
      <c r="B111" s="4" t="str">
        <f t="shared" si="19"/>
        <v>I</v>
      </c>
      <c r="C111" s="47">
        <f t="shared" si="20"/>
        <v>38288.453999999998</v>
      </c>
      <c r="D111" s="15" t="str">
        <f t="shared" si="21"/>
        <v>vis</v>
      </c>
      <c r="E111" s="55">
        <f>VLOOKUP(C111,Active!C$21:E$973,3,FALSE)</f>
        <v>6370.9839000353541</v>
      </c>
      <c r="F111" s="4" t="s">
        <v>41</v>
      </c>
      <c r="G111" s="15" t="str">
        <f t="shared" si="22"/>
        <v>38288.454</v>
      </c>
      <c r="H111" s="47">
        <f t="shared" si="23"/>
        <v>6371</v>
      </c>
      <c r="I111" s="56" t="s">
        <v>192</v>
      </c>
      <c r="J111" s="57" t="s">
        <v>193</v>
      </c>
      <c r="K111" s="56">
        <v>6371</v>
      </c>
      <c r="L111" s="56" t="s">
        <v>194</v>
      </c>
      <c r="M111" s="57" t="s">
        <v>113</v>
      </c>
      <c r="N111" s="57"/>
      <c r="O111" s="58" t="s">
        <v>195</v>
      </c>
      <c r="P111" s="58" t="s">
        <v>196</v>
      </c>
    </row>
    <row r="112" spans="1:16" ht="12.75" customHeight="1" thickBot="1">
      <c r="A112" s="47" t="str">
        <f t="shared" si="18"/>
        <v> AJ 71.44 </v>
      </c>
      <c r="B112" s="4" t="str">
        <f t="shared" si="19"/>
        <v>I</v>
      </c>
      <c r="C112" s="47">
        <f t="shared" si="20"/>
        <v>38379.523200000003</v>
      </c>
      <c r="D112" s="15" t="str">
        <f t="shared" si="21"/>
        <v>vis</v>
      </c>
      <c r="E112" s="55">
        <f>VLOOKUP(C112,Active!C$21:E$973,3,FALSE)</f>
        <v>6503.9964736095462</v>
      </c>
      <c r="F112" s="4" t="s">
        <v>41</v>
      </c>
      <c r="G112" s="15" t="str">
        <f t="shared" si="22"/>
        <v>38379.5232</v>
      </c>
      <c r="H112" s="47">
        <f t="shared" si="23"/>
        <v>6504</v>
      </c>
      <c r="I112" s="56" t="s">
        <v>197</v>
      </c>
      <c r="J112" s="57" t="s">
        <v>198</v>
      </c>
      <c r="K112" s="56">
        <v>6504</v>
      </c>
      <c r="L112" s="56" t="s">
        <v>199</v>
      </c>
      <c r="M112" s="57" t="s">
        <v>168</v>
      </c>
      <c r="N112" s="57" t="s">
        <v>169</v>
      </c>
      <c r="O112" s="58" t="s">
        <v>200</v>
      </c>
      <c r="P112" s="58" t="s">
        <v>201</v>
      </c>
    </row>
    <row r="113" spans="1:16" ht="12.75" customHeight="1" thickBot="1">
      <c r="A113" s="47" t="str">
        <f t="shared" si="18"/>
        <v> AJ 71.44 </v>
      </c>
      <c r="B113" s="4" t="str">
        <f t="shared" si="19"/>
        <v>I</v>
      </c>
      <c r="C113" s="47">
        <f t="shared" si="20"/>
        <v>38383.631200000003</v>
      </c>
      <c r="D113" s="15" t="str">
        <f t="shared" si="21"/>
        <v>vis</v>
      </c>
      <c r="E113" s="55">
        <f>VLOOKUP(C113,Active!C$21:E$973,3,FALSE)</f>
        <v>6509.996478575471</v>
      </c>
      <c r="F113" s="4" t="s">
        <v>41</v>
      </c>
      <c r="G113" s="15" t="str">
        <f t="shared" si="22"/>
        <v>38383.6312</v>
      </c>
      <c r="H113" s="47">
        <f t="shared" si="23"/>
        <v>6510</v>
      </c>
      <c r="I113" s="56" t="s">
        <v>202</v>
      </c>
      <c r="J113" s="57" t="s">
        <v>203</v>
      </c>
      <c r="K113" s="56">
        <v>6510</v>
      </c>
      <c r="L113" s="56" t="s">
        <v>199</v>
      </c>
      <c r="M113" s="57" t="s">
        <v>168</v>
      </c>
      <c r="N113" s="57" t="s">
        <v>169</v>
      </c>
      <c r="O113" s="58" t="s">
        <v>200</v>
      </c>
      <c r="P113" s="58" t="s">
        <v>201</v>
      </c>
    </row>
    <row r="114" spans="1:16" ht="12.75" customHeight="1" thickBot="1">
      <c r="A114" s="47" t="str">
        <f t="shared" si="18"/>
        <v> AN 289.192 </v>
      </c>
      <c r="B114" s="4" t="str">
        <f t="shared" si="19"/>
        <v>I</v>
      </c>
      <c r="C114" s="47">
        <f t="shared" si="20"/>
        <v>38399.379000000001</v>
      </c>
      <c r="D114" s="15" t="str">
        <f t="shared" si="21"/>
        <v>vis</v>
      </c>
      <c r="E114" s="55">
        <f>VLOOKUP(C114,Active!C$21:E$973,3,FALSE)</f>
        <v>6532.9971792089582</v>
      </c>
      <c r="F114" s="4" t="s">
        <v>41</v>
      </c>
      <c r="G114" s="15" t="str">
        <f t="shared" si="22"/>
        <v>38399.379</v>
      </c>
      <c r="H114" s="47">
        <f t="shared" si="23"/>
        <v>6533</v>
      </c>
      <c r="I114" s="56" t="s">
        <v>204</v>
      </c>
      <c r="J114" s="57" t="s">
        <v>205</v>
      </c>
      <c r="K114" s="56">
        <v>6533</v>
      </c>
      <c r="L114" s="56" t="s">
        <v>153</v>
      </c>
      <c r="M114" s="57" t="s">
        <v>123</v>
      </c>
      <c r="N114" s="57"/>
      <c r="O114" s="58" t="s">
        <v>206</v>
      </c>
      <c r="P114" s="58" t="s">
        <v>207</v>
      </c>
    </row>
    <row r="115" spans="1:16" ht="12.75" customHeight="1" thickBot="1">
      <c r="A115" s="47" t="str">
        <f t="shared" si="18"/>
        <v> AN 289.192 </v>
      </c>
      <c r="B115" s="4" t="str">
        <f t="shared" si="19"/>
        <v>I</v>
      </c>
      <c r="C115" s="47">
        <f t="shared" si="20"/>
        <v>38414.446000000004</v>
      </c>
      <c r="D115" s="15" t="str">
        <f t="shared" si="21"/>
        <v>vis</v>
      </c>
      <c r="E115" s="55">
        <f>VLOOKUP(C115,Active!C$21:E$973,3,FALSE)</f>
        <v>6555.0035265365141</v>
      </c>
      <c r="F115" s="4" t="s">
        <v>41</v>
      </c>
      <c r="G115" s="15" t="str">
        <f t="shared" si="22"/>
        <v>38414.446</v>
      </c>
      <c r="H115" s="47">
        <f t="shared" si="23"/>
        <v>6555</v>
      </c>
      <c r="I115" s="56" t="s">
        <v>208</v>
      </c>
      <c r="J115" s="57" t="s">
        <v>209</v>
      </c>
      <c r="K115" s="56">
        <v>6555</v>
      </c>
      <c r="L115" s="56" t="s">
        <v>210</v>
      </c>
      <c r="M115" s="57" t="s">
        <v>123</v>
      </c>
      <c r="N115" s="57"/>
      <c r="O115" s="58" t="s">
        <v>206</v>
      </c>
      <c r="P115" s="58" t="s">
        <v>207</v>
      </c>
    </row>
    <row r="116" spans="1:16" ht="12.75" customHeight="1" thickBot="1">
      <c r="A116" s="47" t="str">
        <f t="shared" si="18"/>
        <v> BRNO 6 </v>
      </c>
      <c r="B116" s="4" t="str">
        <f t="shared" si="19"/>
        <v>I</v>
      </c>
      <c r="C116" s="47">
        <f t="shared" si="20"/>
        <v>38644.476999999999</v>
      </c>
      <c r="D116" s="15" t="str">
        <f t="shared" si="21"/>
        <v>vis</v>
      </c>
      <c r="E116" s="55">
        <f>VLOOKUP(C116,Active!C$21:E$973,3,FALSE)</f>
        <v>6890.9789750069367</v>
      </c>
      <c r="F116" s="4" t="s">
        <v>41</v>
      </c>
      <c r="G116" s="15" t="str">
        <f t="shared" si="22"/>
        <v>38644.477</v>
      </c>
      <c r="H116" s="47">
        <f t="shared" si="23"/>
        <v>6891</v>
      </c>
      <c r="I116" s="56" t="s">
        <v>211</v>
      </c>
      <c r="J116" s="57" t="s">
        <v>212</v>
      </c>
      <c r="K116" s="56">
        <v>6891</v>
      </c>
      <c r="L116" s="56" t="s">
        <v>213</v>
      </c>
      <c r="M116" s="57" t="s">
        <v>113</v>
      </c>
      <c r="N116" s="57"/>
      <c r="O116" s="58" t="s">
        <v>195</v>
      </c>
      <c r="P116" s="58" t="s">
        <v>196</v>
      </c>
    </row>
    <row r="117" spans="1:16" ht="12.75" customHeight="1" thickBot="1">
      <c r="A117" s="47" t="str">
        <f t="shared" si="18"/>
        <v> HABZ 88 </v>
      </c>
      <c r="B117" s="4" t="str">
        <f t="shared" si="19"/>
        <v>I</v>
      </c>
      <c r="C117" s="47">
        <f t="shared" si="20"/>
        <v>39024.483999999997</v>
      </c>
      <c r="D117" s="15" t="str">
        <f t="shared" si="21"/>
        <v>vis</v>
      </c>
      <c r="E117" s="55">
        <f>VLOOKUP(C117,Active!C$21:E$973,3,FALSE)</f>
        <v>7446.0042639762569</v>
      </c>
      <c r="F117" s="4" t="s">
        <v>41</v>
      </c>
      <c r="G117" s="15" t="str">
        <f t="shared" si="22"/>
        <v>39024.484</v>
      </c>
      <c r="H117" s="47">
        <f t="shared" si="23"/>
        <v>7446</v>
      </c>
      <c r="I117" s="56" t="s">
        <v>214</v>
      </c>
      <c r="J117" s="57" t="s">
        <v>215</v>
      </c>
      <c r="K117" s="56">
        <v>7446</v>
      </c>
      <c r="L117" s="56" t="s">
        <v>216</v>
      </c>
      <c r="M117" s="57" t="s">
        <v>117</v>
      </c>
      <c r="N117" s="57"/>
      <c r="O117" s="58" t="s">
        <v>217</v>
      </c>
      <c r="P117" s="58" t="s">
        <v>218</v>
      </c>
    </row>
    <row r="118" spans="1:16" ht="12.75" customHeight="1" thickBot="1">
      <c r="A118" s="47" t="str">
        <f t="shared" si="18"/>
        <v> HABZ 88 </v>
      </c>
      <c r="B118" s="4" t="str">
        <f t="shared" si="19"/>
        <v>I</v>
      </c>
      <c r="C118" s="47">
        <f t="shared" si="20"/>
        <v>39026.525000000001</v>
      </c>
      <c r="D118" s="15" t="str">
        <f t="shared" si="21"/>
        <v>vis</v>
      </c>
      <c r="E118" s="55">
        <f>VLOOKUP(C118,Active!C$21:E$973,3,FALSE)</f>
        <v>7448.9852791017393</v>
      </c>
      <c r="F118" s="4" t="s">
        <v>41</v>
      </c>
      <c r="G118" s="15" t="str">
        <f t="shared" si="22"/>
        <v>39026.525</v>
      </c>
      <c r="H118" s="47">
        <f t="shared" si="23"/>
        <v>7449</v>
      </c>
      <c r="I118" s="56" t="s">
        <v>219</v>
      </c>
      <c r="J118" s="57" t="s">
        <v>220</v>
      </c>
      <c r="K118" s="56">
        <v>7449</v>
      </c>
      <c r="L118" s="56" t="s">
        <v>221</v>
      </c>
      <c r="M118" s="57" t="s">
        <v>117</v>
      </c>
      <c r="N118" s="57"/>
      <c r="O118" s="58" t="s">
        <v>217</v>
      </c>
      <c r="P118" s="58" t="s">
        <v>218</v>
      </c>
    </row>
    <row r="119" spans="1:16" ht="12.75" customHeight="1" thickBot="1">
      <c r="A119" s="47" t="str">
        <f t="shared" si="18"/>
        <v> AN 289.192 </v>
      </c>
      <c r="B119" s="4" t="str">
        <f t="shared" si="19"/>
        <v>I</v>
      </c>
      <c r="C119" s="47">
        <f t="shared" si="20"/>
        <v>39031.334999999999</v>
      </c>
      <c r="D119" s="15" t="str">
        <f t="shared" si="21"/>
        <v>vis</v>
      </c>
      <c r="E119" s="55">
        <f>VLOOKUP(C119,Active!C$21:E$973,3,FALSE)</f>
        <v>7456.0106013719633</v>
      </c>
      <c r="F119" s="4" t="s">
        <v>41</v>
      </c>
      <c r="G119" s="15" t="str">
        <f t="shared" si="22"/>
        <v>39031.335</v>
      </c>
      <c r="H119" s="47">
        <f t="shared" si="23"/>
        <v>7456</v>
      </c>
      <c r="I119" s="56" t="s">
        <v>222</v>
      </c>
      <c r="J119" s="57" t="s">
        <v>223</v>
      </c>
      <c r="K119" s="56">
        <v>7456</v>
      </c>
      <c r="L119" s="56" t="s">
        <v>224</v>
      </c>
      <c r="M119" s="57" t="s">
        <v>123</v>
      </c>
      <c r="N119" s="57"/>
      <c r="O119" s="58" t="s">
        <v>225</v>
      </c>
      <c r="P119" s="58" t="s">
        <v>207</v>
      </c>
    </row>
    <row r="120" spans="1:16" ht="12.75" customHeight="1" thickBot="1">
      <c r="A120" s="47" t="str">
        <f t="shared" si="18"/>
        <v> AN 289.192 </v>
      </c>
      <c r="B120" s="4" t="str">
        <f t="shared" si="19"/>
        <v>I</v>
      </c>
      <c r="C120" s="47">
        <f t="shared" si="20"/>
        <v>39031.337</v>
      </c>
      <c r="D120" s="15" t="str">
        <f t="shared" si="21"/>
        <v>vis</v>
      </c>
      <c r="E120" s="55">
        <f>VLOOKUP(C120,Active!C$21:E$973,3,FALSE)</f>
        <v>7456.0135225038848</v>
      </c>
      <c r="F120" s="4" t="s">
        <v>41</v>
      </c>
      <c r="G120" s="15" t="str">
        <f t="shared" si="22"/>
        <v>39031.337</v>
      </c>
      <c r="H120" s="47">
        <f t="shared" si="23"/>
        <v>7456</v>
      </c>
      <c r="I120" s="56" t="s">
        <v>226</v>
      </c>
      <c r="J120" s="57" t="s">
        <v>227</v>
      </c>
      <c r="K120" s="56">
        <v>7456</v>
      </c>
      <c r="L120" s="56" t="s">
        <v>228</v>
      </c>
      <c r="M120" s="57" t="s">
        <v>123</v>
      </c>
      <c r="N120" s="57"/>
      <c r="O120" s="58" t="s">
        <v>229</v>
      </c>
      <c r="P120" s="58" t="s">
        <v>207</v>
      </c>
    </row>
    <row r="121" spans="1:16" ht="12.75" customHeight="1" thickBot="1">
      <c r="A121" s="47" t="str">
        <f t="shared" si="18"/>
        <v> HABZ 88 </v>
      </c>
      <c r="B121" s="4" t="str">
        <f t="shared" si="19"/>
        <v>I</v>
      </c>
      <c r="C121" s="47">
        <f t="shared" si="20"/>
        <v>39057.35</v>
      </c>
      <c r="D121" s="15" t="str">
        <f t="shared" si="21"/>
        <v>vis</v>
      </c>
      <c r="E121" s="55">
        <f>VLOOKUP(C121,Active!C$21:E$973,3,FALSE)</f>
        <v>7494.0072248355746</v>
      </c>
      <c r="F121" s="4" t="s">
        <v>41</v>
      </c>
      <c r="G121" s="15" t="str">
        <f t="shared" si="22"/>
        <v>39057.350</v>
      </c>
      <c r="H121" s="47">
        <f t="shared" si="23"/>
        <v>7494</v>
      </c>
      <c r="I121" s="56" t="s">
        <v>230</v>
      </c>
      <c r="J121" s="57" t="s">
        <v>231</v>
      </c>
      <c r="K121" s="56">
        <v>7494</v>
      </c>
      <c r="L121" s="56" t="s">
        <v>232</v>
      </c>
      <c r="M121" s="57" t="s">
        <v>117</v>
      </c>
      <c r="N121" s="57"/>
      <c r="O121" s="58" t="s">
        <v>217</v>
      </c>
      <c r="P121" s="58" t="s">
        <v>218</v>
      </c>
    </row>
    <row r="122" spans="1:16" ht="12.75" customHeight="1" thickBot="1">
      <c r="A122" s="47" t="str">
        <f t="shared" si="18"/>
        <v> HABZ 88 </v>
      </c>
      <c r="B122" s="4" t="str">
        <f t="shared" si="19"/>
        <v>I</v>
      </c>
      <c r="C122" s="47">
        <f t="shared" si="20"/>
        <v>39059.409</v>
      </c>
      <c r="D122" s="15" t="str">
        <f t="shared" si="21"/>
        <v>vis</v>
      </c>
      <c r="E122" s="55">
        <f>VLOOKUP(C122,Active!C$21:E$973,3,FALSE)</f>
        <v>7497.0145301483417</v>
      </c>
      <c r="F122" s="4" t="s">
        <v>41</v>
      </c>
      <c r="G122" s="15" t="str">
        <f t="shared" si="22"/>
        <v>39059.409</v>
      </c>
      <c r="H122" s="47">
        <f t="shared" si="23"/>
        <v>7497</v>
      </c>
      <c r="I122" s="56" t="s">
        <v>233</v>
      </c>
      <c r="J122" s="57" t="s">
        <v>234</v>
      </c>
      <c r="K122" s="56">
        <v>7497</v>
      </c>
      <c r="L122" s="56" t="s">
        <v>145</v>
      </c>
      <c r="M122" s="57" t="s">
        <v>117</v>
      </c>
      <c r="N122" s="57"/>
      <c r="O122" s="58" t="s">
        <v>217</v>
      </c>
      <c r="P122" s="58" t="s">
        <v>218</v>
      </c>
    </row>
    <row r="123" spans="1:16" ht="12.75" customHeight="1" thickBot="1">
      <c r="A123" s="47" t="str">
        <f t="shared" si="18"/>
        <v> AN 289.192 </v>
      </c>
      <c r="B123" s="4" t="str">
        <f t="shared" si="19"/>
        <v>I</v>
      </c>
      <c r="C123" s="47">
        <f t="shared" si="20"/>
        <v>39070.35</v>
      </c>
      <c r="D123" s="15" t="str">
        <f t="shared" si="21"/>
        <v>vis</v>
      </c>
      <c r="E123" s="55">
        <f>VLOOKUP(C123,Active!C$21:E$973,3,FALSE)</f>
        <v>7512.9945823226772</v>
      </c>
      <c r="F123" s="4" t="s">
        <v>41</v>
      </c>
      <c r="G123" s="15" t="str">
        <f t="shared" si="22"/>
        <v>39070.350</v>
      </c>
      <c r="H123" s="47">
        <f t="shared" si="23"/>
        <v>7513</v>
      </c>
      <c r="I123" s="56" t="s">
        <v>235</v>
      </c>
      <c r="J123" s="57" t="s">
        <v>236</v>
      </c>
      <c r="K123" s="56">
        <v>7513</v>
      </c>
      <c r="L123" s="56" t="s">
        <v>237</v>
      </c>
      <c r="M123" s="57" t="s">
        <v>123</v>
      </c>
      <c r="N123" s="57"/>
      <c r="O123" s="58" t="s">
        <v>238</v>
      </c>
      <c r="P123" s="58" t="s">
        <v>207</v>
      </c>
    </row>
    <row r="124" spans="1:16" ht="12.75" customHeight="1" thickBot="1">
      <c r="A124" s="47" t="str">
        <f t="shared" si="18"/>
        <v> AN 289.192 </v>
      </c>
      <c r="B124" s="4" t="str">
        <f t="shared" si="19"/>
        <v>I</v>
      </c>
      <c r="C124" s="47">
        <f t="shared" si="20"/>
        <v>39070.35</v>
      </c>
      <c r="D124" s="15" t="str">
        <f t="shared" si="21"/>
        <v>vis</v>
      </c>
      <c r="E124" s="55">
        <f>VLOOKUP(C124,Active!C$21:E$973,3,FALSE)</f>
        <v>7512.9945823226772</v>
      </c>
      <c r="F124" s="4" t="s">
        <v>41</v>
      </c>
      <c r="G124" s="15" t="str">
        <f t="shared" si="22"/>
        <v>39070.350</v>
      </c>
      <c r="H124" s="47">
        <f t="shared" si="23"/>
        <v>7513</v>
      </c>
      <c r="I124" s="56" t="s">
        <v>235</v>
      </c>
      <c r="J124" s="57" t="s">
        <v>236</v>
      </c>
      <c r="K124" s="56">
        <v>7513</v>
      </c>
      <c r="L124" s="56" t="s">
        <v>237</v>
      </c>
      <c r="M124" s="57" t="s">
        <v>123</v>
      </c>
      <c r="N124" s="57"/>
      <c r="O124" s="58" t="s">
        <v>239</v>
      </c>
      <c r="P124" s="58" t="s">
        <v>207</v>
      </c>
    </row>
    <row r="125" spans="1:16" ht="12.75" customHeight="1" thickBot="1">
      <c r="A125" s="47" t="str">
        <f t="shared" si="18"/>
        <v> AN 289.192 </v>
      </c>
      <c r="B125" s="4" t="str">
        <f t="shared" si="19"/>
        <v>I</v>
      </c>
      <c r="C125" s="47">
        <f t="shared" si="20"/>
        <v>39122.392999999996</v>
      </c>
      <c r="D125" s="15" t="str">
        <f t="shared" si="21"/>
        <v>vis</v>
      </c>
      <c r="E125" s="55">
        <f>VLOOKUP(C125,Active!C$21:E$973,3,FALSE)</f>
        <v>7589.0068166073861</v>
      </c>
      <c r="F125" s="4" t="s">
        <v>41</v>
      </c>
      <c r="G125" s="15" t="str">
        <f t="shared" si="22"/>
        <v>39122.393</v>
      </c>
      <c r="H125" s="47">
        <f t="shared" si="23"/>
        <v>7589</v>
      </c>
      <c r="I125" s="56" t="s">
        <v>240</v>
      </c>
      <c r="J125" s="57" t="s">
        <v>241</v>
      </c>
      <c r="K125" s="56">
        <v>7589</v>
      </c>
      <c r="L125" s="56" t="s">
        <v>232</v>
      </c>
      <c r="M125" s="57" t="s">
        <v>123</v>
      </c>
      <c r="N125" s="57"/>
      <c r="O125" s="58" t="s">
        <v>229</v>
      </c>
      <c r="P125" s="58" t="s">
        <v>207</v>
      </c>
    </row>
    <row r="126" spans="1:16" ht="12.75" customHeight="1" thickBot="1">
      <c r="A126" s="47" t="str">
        <f t="shared" si="18"/>
        <v> AN 289.192 </v>
      </c>
      <c r="B126" s="4" t="str">
        <f t="shared" si="19"/>
        <v>I</v>
      </c>
      <c r="C126" s="47">
        <f t="shared" si="20"/>
        <v>39122.396000000001</v>
      </c>
      <c r="D126" s="15" t="str">
        <f t="shared" si="21"/>
        <v>vis</v>
      </c>
      <c r="E126" s="55">
        <f>VLOOKUP(C126,Active!C$21:E$973,3,FALSE)</f>
        <v>7589.0111983052739</v>
      </c>
      <c r="F126" s="4" t="s">
        <v>41</v>
      </c>
      <c r="G126" s="15" t="str">
        <f t="shared" si="22"/>
        <v>39122.396</v>
      </c>
      <c r="H126" s="47">
        <f t="shared" si="23"/>
        <v>7589</v>
      </c>
      <c r="I126" s="56" t="s">
        <v>242</v>
      </c>
      <c r="J126" s="57" t="s">
        <v>243</v>
      </c>
      <c r="K126" s="56">
        <v>7589</v>
      </c>
      <c r="L126" s="56" t="s">
        <v>156</v>
      </c>
      <c r="M126" s="57" t="s">
        <v>123</v>
      </c>
      <c r="N126" s="57"/>
      <c r="O126" s="58" t="s">
        <v>244</v>
      </c>
      <c r="P126" s="58" t="s">
        <v>207</v>
      </c>
    </row>
    <row r="127" spans="1:16" ht="12.75" customHeight="1" thickBot="1">
      <c r="A127" s="47" t="str">
        <f t="shared" si="18"/>
        <v> AN 291.112 </v>
      </c>
      <c r="B127" s="4" t="str">
        <f t="shared" si="19"/>
        <v>I</v>
      </c>
      <c r="C127" s="47">
        <f t="shared" si="20"/>
        <v>39313.406999999999</v>
      </c>
      <c r="D127" s="15" t="str">
        <f t="shared" si="21"/>
        <v>vis</v>
      </c>
      <c r="E127" s="55">
        <f>VLOOKUP(C127,Active!C$21:E$973,3,FALSE)</f>
        <v>7867.9953629951842</v>
      </c>
      <c r="F127" s="4" t="s">
        <v>41</v>
      </c>
      <c r="G127" s="15" t="str">
        <f t="shared" si="22"/>
        <v>39313.407</v>
      </c>
      <c r="H127" s="47">
        <f t="shared" si="23"/>
        <v>7868</v>
      </c>
      <c r="I127" s="56" t="s">
        <v>245</v>
      </c>
      <c r="J127" s="57" t="s">
        <v>246</v>
      </c>
      <c r="K127" s="56">
        <v>7868</v>
      </c>
      <c r="L127" s="56" t="s">
        <v>112</v>
      </c>
      <c r="M127" s="57" t="s">
        <v>123</v>
      </c>
      <c r="N127" s="57"/>
      <c r="O127" s="58" t="s">
        <v>229</v>
      </c>
      <c r="P127" s="58" t="s">
        <v>247</v>
      </c>
    </row>
    <row r="128" spans="1:16" ht="12.75" customHeight="1" thickBot="1">
      <c r="A128" s="47" t="str">
        <f t="shared" si="18"/>
        <v> AN 291.112 </v>
      </c>
      <c r="B128" s="4" t="str">
        <f t="shared" si="19"/>
        <v>I</v>
      </c>
      <c r="C128" s="47">
        <f t="shared" si="20"/>
        <v>39411.317999999999</v>
      </c>
      <c r="D128" s="15" t="str">
        <f t="shared" si="21"/>
        <v>vis</v>
      </c>
      <c r="E128" s="55">
        <f>VLOOKUP(C128,Active!C$21:E$973,3,FALSE)</f>
        <v>8011.0008367582341</v>
      </c>
      <c r="F128" s="4" t="s">
        <v>41</v>
      </c>
      <c r="G128" s="15" t="str">
        <f t="shared" si="22"/>
        <v>39411.318</v>
      </c>
      <c r="H128" s="47">
        <f t="shared" si="23"/>
        <v>8011</v>
      </c>
      <c r="I128" s="56" t="s">
        <v>248</v>
      </c>
      <c r="J128" s="57" t="s">
        <v>249</v>
      </c>
      <c r="K128" s="56">
        <v>8011</v>
      </c>
      <c r="L128" s="56" t="s">
        <v>250</v>
      </c>
      <c r="M128" s="57" t="s">
        <v>123</v>
      </c>
      <c r="N128" s="57"/>
      <c r="O128" s="58" t="s">
        <v>229</v>
      </c>
      <c r="P128" s="58" t="s">
        <v>247</v>
      </c>
    </row>
    <row r="129" spans="1:16" ht="12.75" customHeight="1" thickBot="1">
      <c r="A129" s="47" t="str">
        <f t="shared" si="18"/>
        <v> AN 291.112 </v>
      </c>
      <c r="B129" s="4" t="str">
        <f t="shared" si="19"/>
        <v>I</v>
      </c>
      <c r="C129" s="47">
        <f t="shared" si="20"/>
        <v>39411.32</v>
      </c>
      <c r="D129" s="15" t="str">
        <f t="shared" si="21"/>
        <v>vis</v>
      </c>
      <c r="E129" s="55">
        <f>VLOOKUP(C129,Active!C$21:E$973,3,FALSE)</f>
        <v>8011.0037578901565</v>
      </c>
      <c r="F129" s="4" t="s">
        <v>41</v>
      </c>
      <c r="G129" s="15" t="str">
        <f t="shared" si="22"/>
        <v>39411.320</v>
      </c>
      <c r="H129" s="47">
        <f t="shared" si="23"/>
        <v>8011</v>
      </c>
      <c r="I129" s="56" t="s">
        <v>251</v>
      </c>
      <c r="J129" s="57" t="s">
        <v>252</v>
      </c>
      <c r="K129" s="56">
        <v>8011</v>
      </c>
      <c r="L129" s="56" t="s">
        <v>216</v>
      </c>
      <c r="M129" s="57" t="s">
        <v>123</v>
      </c>
      <c r="N129" s="57"/>
      <c r="O129" s="58" t="s">
        <v>225</v>
      </c>
      <c r="P129" s="58" t="s">
        <v>247</v>
      </c>
    </row>
    <row r="130" spans="1:16" ht="12.75" customHeight="1" thickBot="1">
      <c r="A130" s="47" t="str">
        <f t="shared" si="18"/>
        <v> AN 291.112 </v>
      </c>
      <c r="B130" s="4" t="str">
        <f t="shared" si="19"/>
        <v>I</v>
      </c>
      <c r="C130" s="47">
        <f t="shared" si="20"/>
        <v>39693.404000000002</v>
      </c>
      <c r="D130" s="15" t="str">
        <f t="shared" si="21"/>
        <v>vis</v>
      </c>
      <c r="E130" s="55">
        <f>VLOOKUP(C130,Active!C$21:E$973,3,FALSE)</f>
        <v>8423.0060463049067</v>
      </c>
      <c r="F130" s="4" t="s">
        <v>41</v>
      </c>
      <c r="G130" s="15" t="str">
        <f t="shared" si="22"/>
        <v>39693.404</v>
      </c>
      <c r="H130" s="47">
        <f t="shared" si="23"/>
        <v>8423</v>
      </c>
      <c r="I130" s="56" t="s">
        <v>253</v>
      </c>
      <c r="J130" s="57" t="s">
        <v>254</v>
      </c>
      <c r="K130" s="56">
        <v>8423</v>
      </c>
      <c r="L130" s="56" t="s">
        <v>162</v>
      </c>
      <c r="M130" s="57" t="s">
        <v>123</v>
      </c>
      <c r="N130" s="57"/>
      <c r="O130" s="58" t="s">
        <v>255</v>
      </c>
      <c r="P130" s="58" t="s">
        <v>247</v>
      </c>
    </row>
    <row r="131" spans="1:16" ht="12.75" customHeight="1" thickBot="1">
      <c r="A131" s="47" t="str">
        <f t="shared" si="18"/>
        <v> AN 291.112 </v>
      </c>
      <c r="B131" s="4" t="str">
        <f t="shared" si="19"/>
        <v>I</v>
      </c>
      <c r="C131" s="47">
        <f t="shared" si="20"/>
        <v>39706.409</v>
      </c>
      <c r="D131" s="15" t="str">
        <f t="shared" si="21"/>
        <v>vis</v>
      </c>
      <c r="E131" s="55">
        <f>VLOOKUP(C131,Active!C$21:E$973,3,FALSE)</f>
        <v>8442.0007066218077</v>
      </c>
      <c r="F131" s="4" t="s">
        <v>41</v>
      </c>
      <c r="G131" s="15" t="str">
        <f t="shared" si="22"/>
        <v>39706.409</v>
      </c>
      <c r="H131" s="47">
        <f t="shared" si="23"/>
        <v>8442</v>
      </c>
      <c r="I131" s="56" t="s">
        <v>256</v>
      </c>
      <c r="J131" s="57" t="s">
        <v>257</v>
      </c>
      <c r="K131" s="56">
        <v>8442</v>
      </c>
      <c r="L131" s="56" t="s">
        <v>126</v>
      </c>
      <c r="M131" s="57" t="s">
        <v>123</v>
      </c>
      <c r="N131" s="57"/>
      <c r="O131" s="58" t="s">
        <v>258</v>
      </c>
      <c r="P131" s="58" t="s">
        <v>247</v>
      </c>
    </row>
    <row r="132" spans="1:16" ht="12.75" customHeight="1" thickBot="1">
      <c r="A132" s="47" t="str">
        <f t="shared" si="18"/>
        <v> AN 291.112 </v>
      </c>
      <c r="B132" s="4" t="str">
        <f t="shared" si="19"/>
        <v>I</v>
      </c>
      <c r="C132" s="47">
        <f t="shared" si="20"/>
        <v>39706.417000000001</v>
      </c>
      <c r="D132" s="15" t="str">
        <f t="shared" si="21"/>
        <v>vis</v>
      </c>
      <c r="E132" s="55">
        <f>VLOOKUP(C132,Active!C$21:E$973,3,FALSE)</f>
        <v>8442.0123911494939</v>
      </c>
      <c r="F132" s="4" t="s">
        <v>41</v>
      </c>
      <c r="G132" s="15" t="str">
        <f t="shared" si="22"/>
        <v>39706.417</v>
      </c>
      <c r="H132" s="47">
        <f t="shared" si="23"/>
        <v>8442</v>
      </c>
      <c r="I132" s="56" t="s">
        <v>259</v>
      </c>
      <c r="J132" s="57" t="s">
        <v>260</v>
      </c>
      <c r="K132" s="56">
        <v>8442</v>
      </c>
      <c r="L132" s="56" t="s">
        <v>156</v>
      </c>
      <c r="M132" s="57" t="s">
        <v>123</v>
      </c>
      <c r="N132" s="57"/>
      <c r="O132" s="58" t="s">
        <v>255</v>
      </c>
      <c r="P132" s="58" t="s">
        <v>247</v>
      </c>
    </row>
    <row r="133" spans="1:16" ht="12.75" customHeight="1" thickBot="1">
      <c r="A133" s="47" t="str">
        <f t="shared" si="18"/>
        <v> AJ 74.1193 </v>
      </c>
      <c r="B133" s="4" t="str">
        <f t="shared" si="19"/>
        <v>I</v>
      </c>
      <c r="C133" s="47">
        <f t="shared" si="20"/>
        <v>39769.213000000003</v>
      </c>
      <c r="D133" s="15" t="str">
        <f t="shared" si="21"/>
        <v>vis</v>
      </c>
      <c r="E133" s="55">
        <f>VLOOKUP(C133,Active!C$21:E$973,3,FALSE)</f>
        <v>8533.7300912079645</v>
      </c>
      <c r="F133" s="4" t="s">
        <v>41</v>
      </c>
      <c r="G133" s="15" t="str">
        <f t="shared" si="22"/>
        <v>39769.2130</v>
      </c>
      <c r="H133" s="47">
        <f t="shared" si="23"/>
        <v>8534</v>
      </c>
      <c r="I133" s="56" t="s">
        <v>261</v>
      </c>
      <c r="J133" s="57" t="s">
        <v>262</v>
      </c>
      <c r="K133" s="56">
        <v>8534</v>
      </c>
      <c r="L133" s="56" t="s">
        <v>263</v>
      </c>
      <c r="M133" s="57" t="s">
        <v>123</v>
      </c>
      <c r="N133" s="57"/>
      <c r="O133" s="58" t="s">
        <v>264</v>
      </c>
      <c r="P133" s="58" t="s">
        <v>265</v>
      </c>
    </row>
    <row r="134" spans="1:16" ht="12.75" customHeight="1" thickBot="1">
      <c r="A134" s="47" t="str">
        <f t="shared" si="18"/>
        <v> HABZ 88 </v>
      </c>
      <c r="B134" s="4" t="str">
        <f t="shared" si="19"/>
        <v>I</v>
      </c>
      <c r="C134" s="47">
        <f t="shared" si="20"/>
        <v>40151.449000000001</v>
      </c>
      <c r="D134" s="15" t="str">
        <f t="shared" si="21"/>
        <v>vis</v>
      </c>
      <c r="E134" s="55">
        <f>VLOOKUP(C134,Active!C$21:E$973,3,FALSE)</f>
        <v>9092.0109817033408</v>
      </c>
      <c r="F134" s="4" t="s">
        <v>41</v>
      </c>
      <c r="G134" s="15" t="str">
        <f t="shared" si="22"/>
        <v>40151.449</v>
      </c>
      <c r="H134" s="47">
        <f t="shared" si="23"/>
        <v>9092</v>
      </c>
      <c r="I134" s="56" t="s">
        <v>276</v>
      </c>
      <c r="J134" s="57" t="s">
        <v>277</v>
      </c>
      <c r="K134" s="56">
        <v>9092</v>
      </c>
      <c r="L134" s="56" t="s">
        <v>156</v>
      </c>
      <c r="M134" s="57" t="s">
        <v>117</v>
      </c>
      <c r="N134" s="57"/>
      <c r="O134" s="58" t="s">
        <v>217</v>
      </c>
      <c r="P134" s="58" t="s">
        <v>218</v>
      </c>
    </row>
    <row r="135" spans="1:16" ht="12.75" customHeight="1" thickBot="1">
      <c r="A135" s="47" t="str">
        <f t="shared" si="18"/>
        <v> HABZ 88 </v>
      </c>
      <c r="B135" s="4" t="str">
        <f t="shared" si="19"/>
        <v>I</v>
      </c>
      <c r="C135" s="47">
        <f t="shared" si="20"/>
        <v>40483.512999999999</v>
      </c>
      <c r="D135" s="15" t="str">
        <f t="shared" si="21"/>
        <v>vis</v>
      </c>
      <c r="E135" s="55">
        <f>VLOOKUP(C135,Active!C$21:E$973,3,FALSE)</f>
        <v>9577.0123568261915</v>
      </c>
      <c r="F135" s="4" t="s">
        <v>41</v>
      </c>
      <c r="G135" s="15" t="str">
        <f t="shared" si="22"/>
        <v>40483.513</v>
      </c>
      <c r="H135" s="47">
        <f t="shared" si="23"/>
        <v>9577</v>
      </c>
      <c r="I135" s="56" t="s">
        <v>278</v>
      </c>
      <c r="J135" s="57" t="s">
        <v>279</v>
      </c>
      <c r="K135" s="56">
        <v>9577</v>
      </c>
      <c r="L135" s="56" t="s">
        <v>156</v>
      </c>
      <c r="M135" s="57" t="s">
        <v>117</v>
      </c>
      <c r="N135" s="57"/>
      <c r="O135" s="58" t="s">
        <v>217</v>
      </c>
      <c r="P135" s="58" t="s">
        <v>218</v>
      </c>
    </row>
    <row r="136" spans="1:16" ht="12.75" customHeight="1" thickBot="1">
      <c r="A136" s="47" t="str">
        <f t="shared" si="18"/>
        <v> PTAO 41.167 </v>
      </c>
      <c r="B136" s="4" t="str">
        <f t="shared" si="19"/>
        <v>I</v>
      </c>
      <c r="C136" s="47">
        <f t="shared" si="20"/>
        <v>41035.345399999998</v>
      </c>
      <c r="D136" s="15" t="str">
        <f t="shared" si="21"/>
        <v>vis</v>
      </c>
      <c r="E136" s="55">
        <f>VLOOKUP(C136,Active!C$21:E$973,3,FALSE)</f>
        <v>10382.999976192768</v>
      </c>
      <c r="F136" s="4" t="s">
        <v>41</v>
      </c>
      <c r="G136" s="15" t="str">
        <f t="shared" si="22"/>
        <v>41035.3454</v>
      </c>
      <c r="H136" s="47">
        <f t="shared" si="23"/>
        <v>10383</v>
      </c>
      <c r="I136" s="56" t="s">
        <v>282</v>
      </c>
      <c r="J136" s="57" t="s">
        <v>283</v>
      </c>
      <c r="K136" s="56">
        <v>10383</v>
      </c>
      <c r="L136" s="56" t="s">
        <v>182</v>
      </c>
      <c r="M136" s="57" t="s">
        <v>168</v>
      </c>
      <c r="N136" s="57" t="s">
        <v>169</v>
      </c>
      <c r="O136" s="58" t="s">
        <v>284</v>
      </c>
      <c r="P136" s="58" t="s">
        <v>285</v>
      </c>
    </row>
    <row r="137" spans="1:16" ht="12.75" customHeight="1" thickBot="1">
      <c r="A137" s="47" t="str">
        <f t="shared" si="18"/>
        <v> HABZ 88 </v>
      </c>
      <c r="B137" s="4" t="str">
        <f t="shared" si="19"/>
        <v>I</v>
      </c>
      <c r="C137" s="47">
        <f t="shared" si="20"/>
        <v>41595.417000000001</v>
      </c>
      <c r="D137" s="15" t="str">
        <f t="shared" si="21"/>
        <v>vis</v>
      </c>
      <c r="E137" s="55">
        <f>VLOOKUP(C137,Active!C$21:E$973,3,FALSE)</f>
        <v>11201.021490621486</v>
      </c>
      <c r="F137" s="4" t="s">
        <v>41</v>
      </c>
      <c r="G137" s="15" t="str">
        <f t="shared" si="22"/>
        <v>41595.417</v>
      </c>
      <c r="H137" s="47">
        <f t="shared" si="23"/>
        <v>11201</v>
      </c>
      <c r="I137" s="56" t="s">
        <v>290</v>
      </c>
      <c r="J137" s="57" t="s">
        <v>291</v>
      </c>
      <c r="K137" s="56">
        <v>11201</v>
      </c>
      <c r="L137" s="56" t="s">
        <v>292</v>
      </c>
      <c r="M137" s="57" t="s">
        <v>117</v>
      </c>
      <c r="N137" s="57"/>
      <c r="O137" s="58" t="s">
        <v>217</v>
      </c>
      <c r="P137" s="58" t="s">
        <v>218</v>
      </c>
    </row>
    <row r="138" spans="1:16" ht="12.75" customHeight="1" thickBot="1">
      <c r="A138" s="47" t="str">
        <f t="shared" si="18"/>
        <v> HABZ 88 </v>
      </c>
      <c r="B138" s="4" t="str">
        <f t="shared" si="19"/>
        <v>I</v>
      </c>
      <c r="C138" s="47">
        <f t="shared" si="20"/>
        <v>41599.502</v>
      </c>
      <c r="D138" s="15" t="str">
        <f t="shared" si="21"/>
        <v>vis</v>
      </c>
      <c r="E138" s="55">
        <f>VLOOKUP(C138,Active!C$21:E$973,3,FALSE)</f>
        <v>11206.987902570316</v>
      </c>
      <c r="F138" s="4" t="s">
        <v>41</v>
      </c>
      <c r="G138" s="15" t="str">
        <f t="shared" si="22"/>
        <v>41599.502</v>
      </c>
      <c r="H138" s="47">
        <f t="shared" si="23"/>
        <v>11207</v>
      </c>
      <c r="I138" s="56" t="s">
        <v>293</v>
      </c>
      <c r="J138" s="57" t="s">
        <v>294</v>
      </c>
      <c r="K138" s="56">
        <v>11207</v>
      </c>
      <c r="L138" s="56" t="s">
        <v>159</v>
      </c>
      <c r="M138" s="57" t="s">
        <v>117</v>
      </c>
      <c r="N138" s="57"/>
      <c r="O138" s="58" t="s">
        <v>217</v>
      </c>
      <c r="P138" s="58" t="s">
        <v>218</v>
      </c>
    </row>
    <row r="139" spans="1:16" ht="12.75" customHeight="1" thickBot="1">
      <c r="A139" s="47" t="str">
        <f t="shared" ref="A139:A169" si="24">P139</f>
        <v> HABZ 88 </v>
      </c>
      <c r="B139" s="4" t="str">
        <f t="shared" ref="B139:B169" si="25">IF(H139=INT(H139),"I","II")</f>
        <v>I</v>
      </c>
      <c r="C139" s="47">
        <f t="shared" ref="C139:C169" si="26">1*G139</f>
        <v>41602.262000000002</v>
      </c>
      <c r="D139" s="15" t="str">
        <f t="shared" ref="D139:D169" si="27">VLOOKUP(F139,I$1:J$5,2,FALSE)</f>
        <v>vis</v>
      </c>
      <c r="E139" s="55">
        <f>VLOOKUP(C139,Active!C$21:E$973,3,FALSE)</f>
        <v>11211.019064621427</v>
      </c>
      <c r="F139" s="4" t="s">
        <v>41</v>
      </c>
      <c r="G139" s="15" t="str">
        <f t="shared" ref="G139:G169" si="28">MID(I139,3,LEN(I139)-3)</f>
        <v>41602.262</v>
      </c>
      <c r="H139" s="47">
        <f t="shared" ref="H139:H169" si="29">1*K139</f>
        <v>11211</v>
      </c>
      <c r="I139" s="56" t="s">
        <v>295</v>
      </c>
      <c r="J139" s="57" t="s">
        <v>296</v>
      </c>
      <c r="K139" s="56">
        <v>11211</v>
      </c>
      <c r="L139" s="56" t="s">
        <v>297</v>
      </c>
      <c r="M139" s="57" t="s">
        <v>117</v>
      </c>
      <c r="N139" s="57"/>
      <c r="O139" s="58" t="s">
        <v>217</v>
      </c>
      <c r="P139" s="58" t="s">
        <v>218</v>
      </c>
    </row>
    <row r="140" spans="1:16" ht="12.75" customHeight="1" thickBot="1">
      <c r="A140" s="47" t="str">
        <f t="shared" si="24"/>
        <v> HABZ 88 </v>
      </c>
      <c r="B140" s="4" t="str">
        <f t="shared" si="25"/>
        <v>I</v>
      </c>
      <c r="C140" s="47">
        <f t="shared" si="26"/>
        <v>42036.322999999997</v>
      </c>
      <c r="D140" s="15" t="str">
        <f t="shared" si="27"/>
        <v>vis</v>
      </c>
      <c r="E140" s="55">
        <f>VLOOKUP(C140,Active!C$21:E$973,3,FALSE)</f>
        <v>11844.993786022113</v>
      </c>
      <c r="F140" s="4" t="s">
        <v>41</v>
      </c>
      <c r="G140" s="15" t="str">
        <f t="shared" si="28"/>
        <v>42036.323</v>
      </c>
      <c r="H140" s="47">
        <f t="shared" si="29"/>
        <v>11845</v>
      </c>
      <c r="I140" s="56" t="s">
        <v>306</v>
      </c>
      <c r="J140" s="57" t="s">
        <v>307</v>
      </c>
      <c r="K140" s="56">
        <v>11845</v>
      </c>
      <c r="L140" s="56" t="s">
        <v>237</v>
      </c>
      <c r="M140" s="57" t="s">
        <v>117</v>
      </c>
      <c r="N140" s="57"/>
      <c r="O140" s="58" t="s">
        <v>217</v>
      </c>
      <c r="P140" s="58" t="s">
        <v>218</v>
      </c>
    </row>
    <row r="141" spans="1:16" ht="12.75" customHeight="1" thickBot="1">
      <c r="A141" s="47" t="str">
        <f t="shared" si="24"/>
        <v>IBVS 1478 </v>
      </c>
      <c r="B141" s="4" t="str">
        <f t="shared" si="25"/>
        <v>I</v>
      </c>
      <c r="C141" s="47">
        <f t="shared" si="26"/>
        <v>42636.781600000002</v>
      </c>
      <c r="D141" s="15" t="str">
        <f t="shared" si="27"/>
        <v>vis</v>
      </c>
      <c r="E141" s="55">
        <f>VLOOKUP(C141,Active!C$21:E$973,3,FALSE)</f>
        <v>12722.003177899416</v>
      </c>
      <c r="F141" s="4" t="s">
        <v>41</v>
      </c>
      <c r="G141" s="15" t="str">
        <f t="shared" si="28"/>
        <v>42636.7816</v>
      </c>
      <c r="H141" s="47">
        <f t="shared" si="29"/>
        <v>12722</v>
      </c>
      <c r="I141" s="56" t="s">
        <v>313</v>
      </c>
      <c r="J141" s="57" t="s">
        <v>314</v>
      </c>
      <c r="K141" s="56">
        <v>12722</v>
      </c>
      <c r="L141" s="56" t="s">
        <v>315</v>
      </c>
      <c r="M141" s="57" t="s">
        <v>168</v>
      </c>
      <c r="N141" s="57" t="s">
        <v>169</v>
      </c>
      <c r="O141" s="58" t="s">
        <v>316</v>
      </c>
      <c r="P141" s="59" t="s">
        <v>317</v>
      </c>
    </row>
    <row r="142" spans="1:16" ht="12.75" customHeight="1" thickBot="1">
      <c r="A142" s="47" t="str">
        <f t="shared" si="24"/>
        <v>IBVS 1478 </v>
      </c>
      <c r="B142" s="4" t="str">
        <f t="shared" si="25"/>
        <v>I</v>
      </c>
      <c r="C142" s="47">
        <f t="shared" si="26"/>
        <v>42664.8505</v>
      </c>
      <c r="D142" s="15" t="str">
        <f t="shared" si="27"/>
        <v>vis</v>
      </c>
      <c r="E142" s="55">
        <f>VLOOKUP(C142,Active!C$21:E$973,3,FALSE)</f>
        <v>12762.999657789393</v>
      </c>
      <c r="F142" s="4" t="s">
        <v>41</v>
      </c>
      <c r="G142" s="15" t="str">
        <f t="shared" si="28"/>
        <v>42664.8505</v>
      </c>
      <c r="H142" s="47">
        <f t="shared" si="29"/>
        <v>12763</v>
      </c>
      <c r="I142" s="56" t="s">
        <v>318</v>
      </c>
      <c r="J142" s="57" t="s">
        <v>319</v>
      </c>
      <c r="K142" s="56">
        <v>12763</v>
      </c>
      <c r="L142" s="56" t="s">
        <v>320</v>
      </c>
      <c r="M142" s="57" t="s">
        <v>168</v>
      </c>
      <c r="N142" s="57" t="s">
        <v>169</v>
      </c>
      <c r="O142" s="58" t="s">
        <v>316</v>
      </c>
      <c r="P142" s="59" t="s">
        <v>317</v>
      </c>
    </row>
    <row r="143" spans="1:16" ht="12.75" customHeight="1" thickBot="1">
      <c r="A143" s="47" t="str">
        <f t="shared" si="24"/>
        <v> AAPS 30.225 </v>
      </c>
      <c r="B143" s="4" t="str">
        <f t="shared" si="25"/>
        <v>I</v>
      </c>
      <c r="C143" s="47">
        <f t="shared" si="26"/>
        <v>42776.452100000002</v>
      </c>
      <c r="D143" s="15" t="str">
        <f t="shared" si="27"/>
        <v>vis</v>
      </c>
      <c r="E143" s="55">
        <f>VLOOKUP(C143,Active!C$21:E$973,3,FALSE)</f>
        <v>12926.001155891901</v>
      </c>
      <c r="F143" s="4" t="s">
        <v>41</v>
      </c>
      <c r="G143" s="15" t="str">
        <f t="shared" si="28"/>
        <v>42776.4521</v>
      </c>
      <c r="H143" s="47">
        <f t="shared" si="29"/>
        <v>12926</v>
      </c>
      <c r="I143" s="56" t="s">
        <v>321</v>
      </c>
      <c r="J143" s="57" t="s">
        <v>322</v>
      </c>
      <c r="K143" s="56">
        <v>12926</v>
      </c>
      <c r="L143" s="56" t="s">
        <v>323</v>
      </c>
      <c r="M143" s="57" t="s">
        <v>168</v>
      </c>
      <c r="N143" s="57" t="s">
        <v>169</v>
      </c>
      <c r="O143" s="58" t="s">
        <v>324</v>
      </c>
      <c r="P143" s="58" t="s">
        <v>325</v>
      </c>
    </row>
    <row r="144" spans="1:16" ht="12.75" customHeight="1" thickBot="1">
      <c r="A144" s="47" t="str">
        <f t="shared" si="24"/>
        <v> AAPS 30.225 </v>
      </c>
      <c r="B144" s="4" t="str">
        <f t="shared" si="25"/>
        <v>I</v>
      </c>
      <c r="C144" s="47">
        <f t="shared" si="26"/>
        <v>42785.351999999999</v>
      </c>
      <c r="D144" s="15" t="str">
        <f t="shared" si="27"/>
        <v>vis</v>
      </c>
      <c r="E144" s="55">
        <f>VLOOKUP(C144,Active!C$21:E$973,3,FALSE)</f>
        <v>12939.000046884163</v>
      </c>
      <c r="F144" s="4" t="s">
        <v>41</v>
      </c>
      <c r="G144" s="15" t="str">
        <f t="shared" si="28"/>
        <v>42785.3520</v>
      </c>
      <c r="H144" s="47">
        <f t="shared" si="29"/>
        <v>12939</v>
      </c>
      <c r="I144" s="56" t="s">
        <v>326</v>
      </c>
      <c r="J144" s="57" t="s">
        <v>327</v>
      </c>
      <c r="K144" s="56">
        <v>12939</v>
      </c>
      <c r="L144" s="56" t="s">
        <v>328</v>
      </c>
      <c r="M144" s="57" t="s">
        <v>168</v>
      </c>
      <c r="N144" s="57" t="s">
        <v>169</v>
      </c>
      <c r="O144" s="58" t="s">
        <v>324</v>
      </c>
      <c r="P144" s="58" t="s">
        <v>325</v>
      </c>
    </row>
    <row r="145" spans="1:16" ht="12.75" customHeight="1" thickBot="1">
      <c r="A145" s="47" t="str">
        <f t="shared" si="24"/>
        <v> AAPS 30.225 </v>
      </c>
      <c r="B145" s="4" t="str">
        <f t="shared" si="25"/>
        <v>I</v>
      </c>
      <c r="C145" s="47">
        <f t="shared" si="26"/>
        <v>42787.406199999998</v>
      </c>
      <c r="D145" s="15" t="str">
        <f t="shared" si="27"/>
        <v>vis</v>
      </c>
      <c r="E145" s="55">
        <f>VLOOKUP(C145,Active!C$21:E$973,3,FALSE)</f>
        <v>12942.000341480314</v>
      </c>
      <c r="F145" s="4" t="s">
        <v>41</v>
      </c>
      <c r="G145" s="15" t="str">
        <f t="shared" si="28"/>
        <v>42787.4062</v>
      </c>
      <c r="H145" s="47">
        <f t="shared" si="29"/>
        <v>12942</v>
      </c>
      <c r="I145" s="56" t="s">
        <v>329</v>
      </c>
      <c r="J145" s="57" t="s">
        <v>330</v>
      </c>
      <c r="K145" s="56">
        <v>12942</v>
      </c>
      <c r="L145" s="56" t="s">
        <v>167</v>
      </c>
      <c r="M145" s="57" t="s">
        <v>168</v>
      </c>
      <c r="N145" s="57" t="s">
        <v>169</v>
      </c>
      <c r="O145" s="58" t="s">
        <v>324</v>
      </c>
      <c r="P145" s="58" t="s">
        <v>325</v>
      </c>
    </row>
    <row r="146" spans="1:16" ht="12.75" customHeight="1" thickBot="1">
      <c r="A146" s="47" t="str">
        <f t="shared" si="24"/>
        <v> AAPS 30.225 </v>
      </c>
      <c r="B146" s="4" t="str">
        <f t="shared" si="25"/>
        <v>I</v>
      </c>
      <c r="C146" s="47">
        <f t="shared" si="26"/>
        <v>42837.386299999998</v>
      </c>
      <c r="D146" s="15" t="str">
        <f t="shared" si="27"/>
        <v>vis</v>
      </c>
      <c r="E146" s="55">
        <f>VLOOKUP(C146,Active!C$21:E$973,3,FALSE)</f>
        <v>13014.999574245016</v>
      </c>
      <c r="F146" s="4" t="s">
        <v>41</v>
      </c>
      <c r="G146" s="15" t="str">
        <f t="shared" si="28"/>
        <v>42837.3863</v>
      </c>
      <c r="H146" s="47">
        <f t="shared" si="29"/>
        <v>13015</v>
      </c>
      <c r="I146" s="56" t="s">
        <v>331</v>
      </c>
      <c r="J146" s="57" t="s">
        <v>332</v>
      </c>
      <c r="K146" s="56">
        <v>13015</v>
      </c>
      <c r="L146" s="56" t="s">
        <v>333</v>
      </c>
      <c r="M146" s="57" t="s">
        <v>168</v>
      </c>
      <c r="N146" s="57" t="s">
        <v>169</v>
      </c>
      <c r="O146" s="58" t="s">
        <v>324</v>
      </c>
      <c r="P146" s="58" t="s">
        <v>325</v>
      </c>
    </row>
    <row r="147" spans="1:16" ht="12.75" customHeight="1" thickBot="1">
      <c r="A147" s="47" t="str">
        <f t="shared" si="24"/>
        <v>IBVS 1413 </v>
      </c>
      <c r="B147" s="4" t="str">
        <f t="shared" si="25"/>
        <v>I</v>
      </c>
      <c r="C147" s="47">
        <f t="shared" si="26"/>
        <v>43408.397199999999</v>
      </c>
      <c r="D147" s="15" t="str">
        <f t="shared" si="27"/>
        <v>PE</v>
      </c>
      <c r="E147" s="55">
        <f>VLOOKUP(C147,Active!C$21:E$973,3,FALSE)</f>
        <v>13848.998657885933</v>
      </c>
      <c r="F147" s="4" t="str">
        <f>LEFT(M147,1)</f>
        <v>E</v>
      </c>
      <c r="G147" s="15" t="str">
        <f t="shared" si="28"/>
        <v>43408.3972</v>
      </c>
      <c r="H147" s="47">
        <f t="shared" si="29"/>
        <v>13849</v>
      </c>
      <c r="I147" s="56" t="s">
        <v>334</v>
      </c>
      <c r="J147" s="57" t="s">
        <v>335</v>
      </c>
      <c r="K147" s="56">
        <v>13849</v>
      </c>
      <c r="L147" s="56" t="s">
        <v>336</v>
      </c>
      <c r="M147" s="57" t="s">
        <v>168</v>
      </c>
      <c r="N147" s="57" t="s">
        <v>169</v>
      </c>
      <c r="O147" s="58" t="s">
        <v>337</v>
      </c>
      <c r="P147" s="59" t="s">
        <v>338</v>
      </c>
    </row>
    <row r="148" spans="1:16" ht="12.75" customHeight="1" thickBot="1">
      <c r="A148" s="47" t="str">
        <f t="shared" si="24"/>
        <v>IBVS 1413 </v>
      </c>
      <c r="B148" s="4" t="str">
        <f t="shared" si="25"/>
        <v>I</v>
      </c>
      <c r="C148" s="47">
        <f t="shared" si="26"/>
        <v>43425.514799999997</v>
      </c>
      <c r="D148" s="15" t="str">
        <f t="shared" si="27"/>
        <v>PE</v>
      </c>
      <c r="E148" s="55">
        <f>VLOOKUP(C148,Active!C$21:E$973,3,FALSE)</f>
        <v>13874.000041772179</v>
      </c>
      <c r="F148" s="4" t="str">
        <f>LEFT(M148,1)</f>
        <v>E</v>
      </c>
      <c r="G148" s="15" t="str">
        <f t="shared" si="28"/>
        <v>43425.5148</v>
      </c>
      <c r="H148" s="47">
        <f t="shared" si="29"/>
        <v>13874</v>
      </c>
      <c r="I148" s="56" t="s">
        <v>339</v>
      </c>
      <c r="J148" s="57" t="s">
        <v>340</v>
      </c>
      <c r="K148" s="56">
        <v>13874</v>
      </c>
      <c r="L148" s="56" t="s">
        <v>328</v>
      </c>
      <c r="M148" s="57" t="s">
        <v>168</v>
      </c>
      <c r="N148" s="57" t="s">
        <v>169</v>
      </c>
      <c r="O148" s="58" t="s">
        <v>337</v>
      </c>
      <c r="P148" s="59" t="s">
        <v>338</v>
      </c>
    </row>
    <row r="149" spans="1:16" ht="12.75" customHeight="1" thickBot="1">
      <c r="A149" s="47" t="str">
        <f t="shared" si="24"/>
        <v>BAVM 31 </v>
      </c>
      <c r="B149" s="4" t="str">
        <f t="shared" si="25"/>
        <v>I</v>
      </c>
      <c r="C149" s="47">
        <f t="shared" si="26"/>
        <v>43434.402000000002</v>
      </c>
      <c r="D149" s="15" t="str">
        <f t="shared" si="27"/>
        <v>vis</v>
      </c>
      <c r="E149" s="55">
        <f>VLOOKUP(C149,Active!C$21:E$973,3,FALSE)</f>
        <v>13886.980383576753</v>
      </c>
      <c r="F149" s="4" t="str">
        <f>LEFT(M149,1)</f>
        <v>V</v>
      </c>
      <c r="G149" s="15" t="str">
        <f t="shared" si="28"/>
        <v>43434.402</v>
      </c>
      <c r="H149" s="47">
        <f t="shared" si="29"/>
        <v>13887</v>
      </c>
      <c r="I149" s="56" t="s">
        <v>341</v>
      </c>
      <c r="J149" s="57" t="s">
        <v>342</v>
      </c>
      <c r="K149" s="56">
        <v>13887</v>
      </c>
      <c r="L149" s="56" t="s">
        <v>343</v>
      </c>
      <c r="M149" s="57" t="s">
        <v>123</v>
      </c>
      <c r="N149" s="57"/>
      <c r="O149" s="58" t="s">
        <v>344</v>
      </c>
      <c r="P149" s="59" t="s">
        <v>345</v>
      </c>
    </row>
    <row r="150" spans="1:16" ht="12.75" customHeight="1" thickBot="1">
      <c r="A150" s="47" t="str">
        <f t="shared" si="24"/>
        <v>IBVS 1413 </v>
      </c>
      <c r="B150" s="4" t="str">
        <f t="shared" si="25"/>
        <v>I</v>
      </c>
      <c r="C150" s="47">
        <f t="shared" si="26"/>
        <v>43512.467700000001</v>
      </c>
      <c r="D150" s="15" t="str">
        <f t="shared" si="27"/>
        <v>vis</v>
      </c>
      <c r="E150" s="55">
        <f>VLOOKUP(C150,Active!C$21:E$973,3,FALSE)</f>
        <v>14001.000487682972</v>
      </c>
      <c r="F150" s="4" t="s">
        <v>41</v>
      </c>
      <c r="G150" s="15" t="str">
        <f t="shared" si="28"/>
        <v>43512.4677</v>
      </c>
      <c r="H150" s="47">
        <f t="shared" si="29"/>
        <v>14001</v>
      </c>
      <c r="I150" s="56" t="s">
        <v>352</v>
      </c>
      <c r="J150" s="57" t="s">
        <v>353</v>
      </c>
      <c r="K150" s="56">
        <v>14001</v>
      </c>
      <c r="L150" s="56" t="s">
        <v>354</v>
      </c>
      <c r="M150" s="57" t="s">
        <v>168</v>
      </c>
      <c r="N150" s="57" t="s">
        <v>169</v>
      </c>
      <c r="O150" s="58" t="s">
        <v>337</v>
      </c>
      <c r="P150" s="59" t="s">
        <v>338</v>
      </c>
    </row>
    <row r="151" spans="1:16" ht="12.75" customHeight="1" thickBot="1">
      <c r="A151" s="47" t="str">
        <f t="shared" si="24"/>
        <v>IBVS 1631 </v>
      </c>
      <c r="B151" s="4" t="str">
        <f t="shared" si="25"/>
        <v>I</v>
      </c>
      <c r="C151" s="47">
        <f t="shared" si="26"/>
        <v>43728.820299999999</v>
      </c>
      <c r="D151" s="15" t="str">
        <f t="shared" si="27"/>
        <v>vis</v>
      </c>
      <c r="E151" s="55">
        <f>VLOOKUP(C151,Active!C$21:E$973,3,FALSE)</f>
        <v>14316.997730718662</v>
      </c>
      <c r="F151" s="4" t="s">
        <v>41</v>
      </c>
      <c r="G151" s="15" t="str">
        <f t="shared" si="28"/>
        <v>43728.8203</v>
      </c>
      <c r="H151" s="47">
        <f t="shared" si="29"/>
        <v>14317</v>
      </c>
      <c r="I151" s="56" t="s">
        <v>355</v>
      </c>
      <c r="J151" s="57" t="s">
        <v>356</v>
      </c>
      <c r="K151" s="56">
        <v>14317</v>
      </c>
      <c r="L151" s="56" t="s">
        <v>357</v>
      </c>
      <c r="M151" s="57" t="s">
        <v>168</v>
      </c>
      <c r="N151" s="57" t="s">
        <v>169</v>
      </c>
      <c r="O151" s="58" t="s">
        <v>316</v>
      </c>
      <c r="P151" s="59" t="s">
        <v>358</v>
      </c>
    </row>
    <row r="152" spans="1:16" ht="12.75" customHeight="1" thickBot="1">
      <c r="A152" s="47" t="str">
        <f t="shared" si="24"/>
        <v> VSSC 58.14 </v>
      </c>
      <c r="B152" s="4" t="str">
        <f t="shared" si="25"/>
        <v>I</v>
      </c>
      <c r="C152" s="47">
        <f t="shared" si="26"/>
        <v>43777.428</v>
      </c>
      <c r="D152" s="15" t="str">
        <f t="shared" si="27"/>
        <v>vis</v>
      </c>
      <c r="E152" s="55">
        <f>VLOOKUP(C152,Active!C$21:E$973,3,FALSE)</f>
        <v>14387.992482759109</v>
      </c>
      <c r="F152" s="4" t="s">
        <v>41</v>
      </c>
      <c r="G152" s="15" t="str">
        <f t="shared" si="28"/>
        <v>43777.428</v>
      </c>
      <c r="H152" s="47">
        <f t="shared" si="29"/>
        <v>14388</v>
      </c>
      <c r="I152" s="56" t="s">
        <v>359</v>
      </c>
      <c r="J152" s="57" t="s">
        <v>360</v>
      </c>
      <c r="K152" s="56">
        <v>14388</v>
      </c>
      <c r="L152" s="56" t="s">
        <v>272</v>
      </c>
      <c r="M152" s="57" t="s">
        <v>123</v>
      </c>
      <c r="N152" s="57"/>
      <c r="O152" s="58" t="s">
        <v>361</v>
      </c>
      <c r="P152" s="58" t="s">
        <v>362</v>
      </c>
    </row>
    <row r="153" spans="1:16" ht="12.75" customHeight="1" thickBot="1">
      <c r="A153" s="47" t="str">
        <f t="shared" si="24"/>
        <v>IBVS 1631 </v>
      </c>
      <c r="B153" s="4" t="str">
        <f t="shared" si="25"/>
        <v>I</v>
      </c>
      <c r="C153" s="47">
        <f t="shared" si="26"/>
        <v>43795.919900000001</v>
      </c>
      <c r="D153" s="15" t="str">
        <f t="shared" si="27"/>
        <v>vis</v>
      </c>
      <c r="E153" s="55">
        <f>VLOOKUP(C153,Active!C$21:E$973,3,FALSE)</f>
        <v>14415.001122444937</v>
      </c>
      <c r="F153" s="4" t="s">
        <v>41</v>
      </c>
      <c r="G153" s="15" t="str">
        <f t="shared" si="28"/>
        <v>43795.9199</v>
      </c>
      <c r="H153" s="47">
        <f t="shared" si="29"/>
        <v>14415</v>
      </c>
      <c r="I153" s="56" t="s">
        <v>363</v>
      </c>
      <c r="J153" s="57" t="s">
        <v>364</v>
      </c>
      <c r="K153" s="56">
        <v>14415</v>
      </c>
      <c r="L153" s="56" t="s">
        <v>323</v>
      </c>
      <c r="M153" s="57" t="s">
        <v>168</v>
      </c>
      <c r="N153" s="57" t="s">
        <v>169</v>
      </c>
      <c r="O153" s="58" t="s">
        <v>316</v>
      </c>
      <c r="P153" s="59" t="s">
        <v>358</v>
      </c>
    </row>
    <row r="154" spans="1:16" ht="12.75" customHeight="1" thickBot="1">
      <c r="A154" s="47" t="str">
        <f t="shared" si="24"/>
        <v>IBVS 1694 </v>
      </c>
      <c r="B154" s="4" t="str">
        <f t="shared" si="25"/>
        <v>I</v>
      </c>
      <c r="C154" s="47">
        <f t="shared" si="26"/>
        <v>44095.801700000004</v>
      </c>
      <c r="D154" s="15" t="str">
        <f t="shared" si="27"/>
        <v>vis</v>
      </c>
      <c r="E154" s="55">
        <f>VLOOKUP(C154,Active!C$21:E$973,3,FALSE)</f>
        <v>14852.9982717123</v>
      </c>
      <c r="F154" s="4" t="s">
        <v>41</v>
      </c>
      <c r="G154" s="15" t="str">
        <f t="shared" si="28"/>
        <v>44095.8017</v>
      </c>
      <c r="H154" s="47">
        <f t="shared" si="29"/>
        <v>14853</v>
      </c>
      <c r="I154" s="56" t="s">
        <v>365</v>
      </c>
      <c r="J154" s="57" t="s">
        <v>366</v>
      </c>
      <c r="K154" s="56">
        <v>14853</v>
      </c>
      <c r="L154" s="56" t="s">
        <v>367</v>
      </c>
      <c r="M154" s="57" t="s">
        <v>168</v>
      </c>
      <c r="N154" s="57" t="s">
        <v>169</v>
      </c>
      <c r="O154" s="58" t="s">
        <v>316</v>
      </c>
      <c r="P154" s="59" t="s">
        <v>368</v>
      </c>
    </row>
    <row r="155" spans="1:16" ht="12.75" customHeight="1" thickBot="1">
      <c r="A155" s="47" t="str">
        <f t="shared" si="24"/>
        <v> AANS 29.1.1 </v>
      </c>
      <c r="B155" s="4" t="str">
        <f t="shared" si="25"/>
        <v>II</v>
      </c>
      <c r="C155" s="47">
        <f t="shared" si="26"/>
        <v>46000.198400000001</v>
      </c>
      <c r="D155" s="15" t="str">
        <f t="shared" si="27"/>
        <v>vis</v>
      </c>
      <c r="E155" s="55">
        <f>VLOOKUP(C155,Active!C$21:E$973,3,FALSE)</f>
        <v>17634.495267109032</v>
      </c>
      <c r="F155" s="4" t="s">
        <v>41</v>
      </c>
      <c r="G155" s="15" t="str">
        <f t="shared" si="28"/>
        <v>46000.1984</v>
      </c>
      <c r="H155" s="47">
        <f t="shared" si="29"/>
        <v>17634.5</v>
      </c>
      <c r="I155" s="56" t="s">
        <v>441</v>
      </c>
      <c r="J155" s="57" t="s">
        <v>442</v>
      </c>
      <c r="K155" s="56">
        <v>17634.5</v>
      </c>
      <c r="L155" s="56" t="s">
        <v>443</v>
      </c>
      <c r="M155" s="57" t="s">
        <v>168</v>
      </c>
      <c r="N155" s="57" t="s">
        <v>444</v>
      </c>
      <c r="O155" s="58" t="s">
        <v>445</v>
      </c>
      <c r="P155" s="58" t="s">
        <v>446</v>
      </c>
    </row>
    <row r="156" spans="1:16" ht="12.75" customHeight="1" thickBot="1">
      <c r="A156" s="47" t="str">
        <f t="shared" si="24"/>
        <v> AANS 29.1.1 </v>
      </c>
      <c r="B156" s="4" t="str">
        <f t="shared" si="25"/>
        <v>II</v>
      </c>
      <c r="C156" s="47">
        <f t="shared" si="26"/>
        <v>46000.200799999999</v>
      </c>
      <c r="D156" s="15" t="str">
        <f t="shared" si="27"/>
        <v>vis</v>
      </c>
      <c r="E156" s="55">
        <f>VLOOKUP(C156,Active!C$21:E$973,3,FALSE)</f>
        <v>17634.498772467334</v>
      </c>
      <c r="F156" s="4" t="s">
        <v>41</v>
      </c>
      <c r="G156" s="15" t="str">
        <f t="shared" si="28"/>
        <v>46000.2008</v>
      </c>
      <c r="H156" s="47">
        <f t="shared" si="29"/>
        <v>17634.5</v>
      </c>
      <c r="I156" s="56" t="s">
        <v>447</v>
      </c>
      <c r="J156" s="57" t="s">
        <v>448</v>
      </c>
      <c r="K156" s="56">
        <v>17634.5</v>
      </c>
      <c r="L156" s="56" t="s">
        <v>275</v>
      </c>
      <c r="M156" s="57" t="s">
        <v>168</v>
      </c>
      <c r="N156" s="57" t="s">
        <v>39</v>
      </c>
      <c r="O156" s="58" t="s">
        <v>445</v>
      </c>
      <c r="P156" s="58" t="s">
        <v>446</v>
      </c>
    </row>
    <row r="157" spans="1:16" ht="12.75" customHeight="1" thickBot="1">
      <c r="A157" s="47" t="str">
        <f t="shared" si="24"/>
        <v> AANS 29.1.1 </v>
      </c>
      <c r="B157" s="4" t="str">
        <f t="shared" si="25"/>
        <v>I</v>
      </c>
      <c r="C157" s="47">
        <f t="shared" si="26"/>
        <v>46001.224900000001</v>
      </c>
      <c r="D157" s="15" t="str">
        <f t="shared" si="27"/>
        <v>vis</v>
      </c>
      <c r="E157" s="55">
        <f>VLOOKUP(C157,Active!C$21:E$973,3,FALSE)</f>
        <v>17635.994538067531</v>
      </c>
      <c r="F157" s="4" t="s">
        <v>41</v>
      </c>
      <c r="G157" s="15" t="str">
        <f t="shared" si="28"/>
        <v>46001.2249</v>
      </c>
      <c r="H157" s="47">
        <f t="shared" si="29"/>
        <v>17636</v>
      </c>
      <c r="I157" s="56" t="s">
        <v>449</v>
      </c>
      <c r="J157" s="57" t="s">
        <v>450</v>
      </c>
      <c r="K157" s="56">
        <v>17636</v>
      </c>
      <c r="L157" s="56" t="s">
        <v>451</v>
      </c>
      <c r="M157" s="57" t="s">
        <v>168</v>
      </c>
      <c r="N157" s="57" t="s">
        <v>444</v>
      </c>
      <c r="O157" s="58" t="s">
        <v>445</v>
      </c>
      <c r="P157" s="58" t="s">
        <v>446</v>
      </c>
    </row>
    <row r="158" spans="1:16" ht="12.75" customHeight="1" thickBot="1">
      <c r="A158" s="47" t="str">
        <f t="shared" si="24"/>
        <v> AANS 29.1.1 </v>
      </c>
      <c r="B158" s="4" t="str">
        <f t="shared" si="25"/>
        <v>I</v>
      </c>
      <c r="C158" s="47">
        <f t="shared" si="26"/>
        <v>46001.224900000001</v>
      </c>
      <c r="D158" s="15" t="str">
        <f t="shared" si="27"/>
        <v>vis</v>
      </c>
      <c r="E158" s="55">
        <f>VLOOKUP(C158,Active!C$21:E$973,3,FALSE)</f>
        <v>17635.994538067531</v>
      </c>
      <c r="F158" s="4" t="s">
        <v>41</v>
      </c>
      <c r="G158" s="15" t="str">
        <f t="shared" si="28"/>
        <v>46001.2249</v>
      </c>
      <c r="H158" s="47">
        <f t="shared" si="29"/>
        <v>17636</v>
      </c>
      <c r="I158" s="56" t="s">
        <v>449</v>
      </c>
      <c r="J158" s="57" t="s">
        <v>450</v>
      </c>
      <c r="K158" s="56">
        <v>17636</v>
      </c>
      <c r="L158" s="56" t="s">
        <v>451</v>
      </c>
      <c r="M158" s="57" t="s">
        <v>168</v>
      </c>
      <c r="N158" s="57" t="s">
        <v>39</v>
      </c>
      <c r="O158" s="58" t="s">
        <v>445</v>
      </c>
      <c r="P158" s="58" t="s">
        <v>446</v>
      </c>
    </row>
    <row r="159" spans="1:16" ht="12.75" customHeight="1" thickBot="1">
      <c r="A159" s="47" t="str">
        <f t="shared" si="24"/>
        <v> AANS 29.1.1 </v>
      </c>
      <c r="B159" s="4" t="str">
        <f t="shared" si="25"/>
        <v>II</v>
      </c>
      <c r="C159" s="47">
        <f t="shared" si="26"/>
        <v>46002.253599999996</v>
      </c>
      <c r="D159" s="15" t="str">
        <f t="shared" si="27"/>
        <v>vis</v>
      </c>
      <c r="E159" s="55">
        <f>VLOOKUP(C159,Active!C$21:E$973,3,FALSE)</f>
        <v>17637.497022271138</v>
      </c>
      <c r="F159" s="4" t="s">
        <v>41</v>
      </c>
      <c r="G159" s="15" t="str">
        <f t="shared" si="28"/>
        <v>46002.2536</v>
      </c>
      <c r="H159" s="47">
        <f t="shared" si="29"/>
        <v>17637.5</v>
      </c>
      <c r="I159" s="56" t="s">
        <v>452</v>
      </c>
      <c r="J159" s="57" t="s">
        <v>453</v>
      </c>
      <c r="K159" s="56">
        <v>17637.5</v>
      </c>
      <c r="L159" s="56" t="s">
        <v>435</v>
      </c>
      <c r="M159" s="57" t="s">
        <v>168</v>
      </c>
      <c r="N159" s="57" t="s">
        <v>444</v>
      </c>
      <c r="O159" s="58" t="s">
        <v>445</v>
      </c>
      <c r="P159" s="58" t="s">
        <v>446</v>
      </c>
    </row>
    <row r="160" spans="1:16" ht="12.75" customHeight="1" thickBot="1">
      <c r="A160" s="47" t="str">
        <f t="shared" si="24"/>
        <v> AANS 29.1.1 </v>
      </c>
      <c r="B160" s="4" t="str">
        <f t="shared" si="25"/>
        <v>II</v>
      </c>
      <c r="C160" s="47">
        <f t="shared" si="26"/>
        <v>46002.254000000001</v>
      </c>
      <c r="D160" s="15" t="str">
        <f t="shared" si="27"/>
        <v>vis</v>
      </c>
      <c r="E160" s="55">
        <f>VLOOKUP(C160,Active!C$21:E$973,3,FALSE)</f>
        <v>17637.497606497531</v>
      </c>
      <c r="F160" s="4" t="s">
        <v>41</v>
      </c>
      <c r="G160" s="15" t="str">
        <f t="shared" si="28"/>
        <v>46002.2540</v>
      </c>
      <c r="H160" s="47">
        <f t="shared" si="29"/>
        <v>17637.5</v>
      </c>
      <c r="I160" s="56" t="s">
        <v>454</v>
      </c>
      <c r="J160" s="57" t="s">
        <v>453</v>
      </c>
      <c r="K160" s="56">
        <v>17637.5</v>
      </c>
      <c r="L160" s="56" t="s">
        <v>357</v>
      </c>
      <c r="M160" s="57" t="s">
        <v>168</v>
      </c>
      <c r="N160" s="57" t="s">
        <v>39</v>
      </c>
      <c r="O160" s="58" t="s">
        <v>445</v>
      </c>
      <c r="P160" s="58" t="s">
        <v>446</v>
      </c>
    </row>
    <row r="161" spans="1:16" ht="12.75" customHeight="1" thickBot="1">
      <c r="A161" s="47" t="str">
        <f t="shared" si="24"/>
        <v> AANS 29.1.1 </v>
      </c>
      <c r="B161" s="4" t="str">
        <f t="shared" si="25"/>
        <v>I</v>
      </c>
      <c r="C161" s="47">
        <f t="shared" si="26"/>
        <v>46021.080499999996</v>
      </c>
      <c r="D161" s="15" t="str">
        <f t="shared" si="27"/>
        <v>vis</v>
      </c>
      <c r="E161" s="55">
        <f>VLOOKUP(C161,Active!C$21:E$973,3,FALSE)</f>
        <v>17664.994951553748</v>
      </c>
      <c r="F161" s="4" t="s">
        <v>41</v>
      </c>
      <c r="G161" s="15" t="str">
        <f t="shared" si="28"/>
        <v>46021.0805</v>
      </c>
      <c r="H161" s="47">
        <f t="shared" si="29"/>
        <v>17665</v>
      </c>
      <c r="I161" s="56" t="s">
        <v>455</v>
      </c>
      <c r="J161" s="57" t="s">
        <v>456</v>
      </c>
      <c r="K161" s="56">
        <v>17665</v>
      </c>
      <c r="L161" s="56" t="s">
        <v>457</v>
      </c>
      <c r="M161" s="57" t="s">
        <v>168</v>
      </c>
      <c r="N161" s="57" t="s">
        <v>444</v>
      </c>
      <c r="O161" s="58" t="s">
        <v>445</v>
      </c>
      <c r="P161" s="58" t="s">
        <v>446</v>
      </c>
    </row>
    <row r="162" spans="1:16" ht="12.75" customHeight="1" thickBot="1">
      <c r="A162" s="47" t="str">
        <f t="shared" si="24"/>
        <v> AANS 29.1.1 </v>
      </c>
      <c r="B162" s="4" t="str">
        <f t="shared" si="25"/>
        <v>I</v>
      </c>
      <c r="C162" s="47">
        <f t="shared" si="26"/>
        <v>46021.080800000003</v>
      </c>
      <c r="D162" s="15" t="str">
        <f t="shared" si="27"/>
        <v>vis</v>
      </c>
      <c r="E162" s="55">
        <f>VLOOKUP(C162,Active!C$21:E$973,3,FALSE)</f>
        <v>17664.995389723546</v>
      </c>
      <c r="F162" s="4" t="s">
        <v>41</v>
      </c>
      <c r="G162" s="15" t="str">
        <f t="shared" si="28"/>
        <v>46021.0808</v>
      </c>
      <c r="H162" s="47">
        <f t="shared" si="29"/>
        <v>17665</v>
      </c>
      <c r="I162" s="56" t="s">
        <v>458</v>
      </c>
      <c r="J162" s="57" t="s">
        <v>459</v>
      </c>
      <c r="K162" s="56">
        <v>17665</v>
      </c>
      <c r="L162" s="56" t="s">
        <v>443</v>
      </c>
      <c r="M162" s="57" t="s">
        <v>168</v>
      </c>
      <c r="N162" s="57" t="s">
        <v>39</v>
      </c>
      <c r="O162" s="58" t="s">
        <v>445</v>
      </c>
      <c r="P162" s="58" t="s">
        <v>446</v>
      </c>
    </row>
    <row r="163" spans="1:16" ht="12.75" customHeight="1" thickBot="1">
      <c r="A163" s="47" t="str">
        <f t="shared" si="24"/>
        <v> VSSC 72.25 </v>
      </c>
      <c r="B163" s="4" t="str">
        <f t="shared" si="25"/>
        <v>I</v>
      </c>
      <c r="C163" s="47">
        <f t="shared" si="26"/>
        <v>47464.361700000001</v>
      </c>
      <c r="D163" s="15" t="str">
        <f t="shared" si="27"/>
        <v>vis</v>
      </c>
      <c r="E163" s="55">
        <f>VLOOKUP(C163,Active!C$21:E$973,3,FALSE)</f>
        <v>19773.002343770193</v>
      </c>
      <c r="F163" s="4" t="s">
        <v>41</v>
      </c>
      <c r="G163" s="15" t="str">
        <f t="shared" si="28"/>
        <v>47464.3617</v>
      </c>
      <c r="H163" s="47">
        <f t="shared" si="29"/>
        <v>19773</v>
      </c>
      <c r="I163" s="56" t="s">
        <v>483</v>
      </c>
      <c r="J163" s="57" t="s">
        <v>484</v>
      </c>
      <c r="K163" s="56">
        <v>19773</v>
      </c>
      <c r="L163" s="56" t="s">
        <v>485</v>
      </c>
      <c r="M163" s="57" t="s">
        <v>168</v>
      </c>
      <c r="N163" s="57" t="s">
        <v>169</v>
      </c>
      <c r="O163" s="58" t="s">
        <v>463</v>
      </c>
      <c r="P163" s="58" t="s">
        <v>486</v>
      </c>
    </row>
    <row r="164" spans="1:16" ht="12.75" customHeight="1" thickBot="1">
      <c r="A164" s="47" t="str">
        <f t="shared" si="24"/>
        <v> VSSC 72.25 </v>
      </c>
      <c r="B164" s="4" t="str">
        <f t="shared" si="25"/>
        <v>II</v>
      </c>
      <c r="C164" s="47">
        <f t="shared" si="26"/>
        <v>47473.6054</v>
      </c>
      <c r="D164" s="15" t="str">
        <f t="shared" si="27"/>
        <v>vis</v>
      </c>
      <c r="E164" s="55">
        <f>VLOOKUP(C164,Active!C$21:E$973,3,FALSE)</f>
        <v>19786.503377339694</v>
      </c>
      <c r="F164" s="4" t="s">
        <v>41</v>
      </c>
      <c r="G164" s="15" t="str">
        <f t="shared" si="28"/>
        <v>47473.6054</v>
      </c>
      <c r="H164" s="47">
        <f t="shared" si="29"/>
        <v>19786.5</v>
      </c>
      <c r="I164" s="56" t="s">
        <v>487</v>
      </c>
      <c r="J164" s="57" t="s">
        <v>488</v>
      </c>
      <c r="K164" s="56">
        <v>19786.5</v>
      </c>
      <c r="L164" s="56" t="s">
        <v>489</v>
      </c>
      <c r="M164" s="57" t="s">
        <v>168</v>
      </c>
      <c r="N164" s="57" t="s">
        <v>169</v>
      </c>
      <c r="O164" s="58" t="s">
        <v>463</v>
      </c>
      <c r="P164" s="58" t="s">
        <v>486</v>
      </c>
    </row>
    <row r="165" spans="1:16" ht="12.75" customHeight="1" thickBot="1">
      <c r="A165" s="47" t="str">
        <f t="shared" si="24"/>
        <v>OEJV 0074 </v>
      </c>
      <c r="B165" s="4" t="str">
        <f t="shared" si="25"/>
        <v>I</v>
      </c>
      <c r="C165" s="47">
        <f t="shared" si="26"/>
        <v>51780.478999999999</v>
      </c>
      <c r="D165" s="15" t="str">
        <f t="shared" si="27"/>
        <v>vis</v>
      </c>
      <c r="E165" s="55">
        <f>VLOOKUP(C165,Active!C$21:E$973,3,FALSE)</f>
        <v>26076.976353875263</v>
      </c>
      <c r="F165" s="4" t="s">
        <v>41</v>
      </c>
      <c r="G165" s="15" t="str">
        <f t="shared" si="28"/>
        <v>51780.479</v>
      </c>
      <c r="H165" s="47">
        <f t="shared" si="29"/>
        <v>26077</v>
      </c>
      <c r="I165" s="56" t="s">
        <v>536</v>
      </c>
      <c r="J165" s="57" t="s">
        <v>537</v>
      </c>
      <c r="K165" s="56">
        <v>26077</v>
      </c>
      <c r="L165" s="56" t="s">
        <v>538</v>
      </c>
      <c r="M165" s="57" t="s">
        <v>123</v>
      </c>
      <c r="N165" s="57"/>
      <c r="O165" s="58" t="s">
        <v>539</v>
      </c>
      <c r="P165" s="59" t="s">
        <v>540</v>
      </c>
    </row>
    <row r="166" spans="1:16" ht="12.75" customHeight="1" thickBot="1">
      <c r="A166" s="47" t="str">
        <f t="shared" si="24"/>
        <v>OEJV 0107 </v>
      </c>
      <c r="B166" s="4" t="str">
        <f t="shared" si="25"/>
        <v>I</v>
      </c>
      <c r="C166" s="47">
        <f t="shared" si="26"/>
        <v>54596.523999999998</v>
      </c>
      <c r="D166" s="15" t="str">
        <f t="shared" si="27"/>
        <v>vis</v>
      </c>
      <c r="E166" s="55">
        <f>VLOOKUP(C166,Active!C$21:E$973,3,FALSE)</f>
        <v>30189.995824241909</v>
      </c>
      <c r="F166" s="4" t="s">
        <v>41</v>
      </c>
      <c r="G166" s="15" t="str">
        <f t="shared" si="28"/>
        <v>54596.5240</v>
      </c>
      <c r="H166" s="47">
        <f t="shared" si="29"/>
        <v>30190</v>
      </c>
      <c r="I166" s="56" t="s">
        <v>588</v>
      </c>
      <c r="J166" s="57" t="s">
        <v>589</v>
      </c>
      <c r="K166" s="56">
        <v>30190</v>
      </c>
      <c r="L166" s="56" t="s">
        <v>590</v>
      </c>
      <c r="M166" s="57" t="s">
        <v>530</v>
      </c>
      <c r="N166" s="57" t="s">
        <v>558</v>
      </c>
      <c r="O166" s="58" t="s">
        <v>591</v>
      </c>
      <c r="P166" s="59" t="s">
        <v>592</v>
      </c>
    </row>
    <row r="167" spans="1:16" ht="12.75" customHeight="1" thickBot="1">
      <c r="A167" s="47" t="str">
        <f t="shared" si="24"/>
        <v>OEJV 0107 </v>
      </c>
      <c r="B167" s="4" t="str">
        <f t="shared" si="25"/>
        <v>I</v>
      </c>
      <c r="C167" s="47">
        <f t="shared" si="26"/>
        <v>54709.493799999997</v>
      </c>
      <c r="D167" s="15" t="str">
        <f t="shared" si="27"/>
        <v>vis</v>
      </c>
      <c r="E167" s="55">
        <f>VLOOKUP(C167,Active!C$21:E$973,3,FALSE)</f>
        <v>30354.995668691634</v>
      </c>
      <c r="F167" s="4" t="s">
        <v>41</v>
      </c>
      <c r="G167" s="15" t="str">
        <f t="shared" si="28"/>
        <v>54709.4938</v>
      </c>
      <c r="H167" s="47">
        <f t="shared" si="29"/>
        <v>30355</v>
      </c>
      <c r="I167" s="56" t="s">
        <v>593</v>
      </c>
      <c r="J167" s="57" t="s">
        <v>594</v>
      </c>
      <c r="K167" s="56">
        <v>30355</v>
      </c>
      <c r="L167" s="56" t="s">
        <v>595</v>
      </c>
      <c r="M167" s="57" t="s">
        <v>530</v>
      </c>
      <c r="N167" s="57" t="s">
        <v>558</v>
      </c>
      <c r="O167" s="58" t="s">
        <v>596</v>
      </c>
      <c r="P167" s="59" t="s">
        <v>592</v>
      </c>
    </row>
    <row r="168" spans="1:16" ht="12.75" customHeight="1" thickBot="1">
      <c r="A168" s="47" t="str">
        <f t="shared" si="24"/>
        <v>OEJV 0107 </v>
      </c>
      <c r="B168" s="4" t="str">
        <f t="shared" si="25"/>
        <v>I</v>
      </c>
      <c r="C168" s="47">
        <f t="shared" si="26"/>
        <v>54772.483999999997</v>
      </c>
      <c r="D168" s="15" t="str">
        <f t="shared" si="27"/>
        <v>vis</v>
      </c>
      <c r="E168" s="55">
        <f>VLOOKUP(C168,Active!C$21:E$973,3,FALSE)</f>
        <v>30446.997010659637</v>
      </c>
      <c r="F168" s="4" t="s">
        <v>41</v>
      </c>
      <c r="G168" s="15" t="str">
        <f t="shared" si="28"/>
        <v>54772.4840</v>
      </c>
      <c r="H168" s="47">
        <f t="shared" si="29"/>
        <v>30447</v>
      </c>
      <c r="I168" s="56" t="s">
        <v>597</v>
      </c>
      <c r="J168" s="57" t="s">
        <v>598</v>
      </c>
      <c r="K168" s="56">
        <v>30447</v>
      </c>
      <c r="L168" s="56" t="s">
        <v>435</v>
      </c>
      <c r="M168" s="57" t="s">
        <v>530</v>
      </c>
      <c r="N168" s="57" t="s">
        <v>558</v>
      </c>
      <c r="O168" s="58" t="s">
        <v>596</v>
      </c>
      <c r="P168" s="59" t="s">
        <v>592</v>
      </c>
    </row>
    <row r="169" spans="1:16" ht="12.75" customHeight="1" thickBot="1">
      <c r="A169" s="47" t="str">
        <f t="shared" si="24"/>
        <v>OEJV 0107 </v>
      </c>
      <c r="B169" s="4" t="str">
        <f t="shared" si="25"/>
        <v>II</v>
      </c>
      <c r="C169" s="47">
        <f t="shared" si="26"/>
        <v>54830.338100000001</v>
      </c>
      <c r="D169" s="15" t="str">
        <f t="shared" si="27"/>
        <v>vis</v>
      </c>
      <c r="E169" s="55">
        <f>VLOOKUP(C169,Active!C$21:E$973,3,FALSE)</f>
        <v>30531.496739797687</v>
      </c>
      <c r="F169" s="4" t="s">
        <v>41</v>
      </c>
      <c r="G169" s="15" t="str">
        <f t="shared" si="28"/>
        <v>54830.3381</v>
      </c>
      <c r="H169" s="47">
        <f t="shared" si="29"/>
        <v>30531.5</v>
      </c>
      <c r="I169" s="56" t="s">
        <v>599</v>
      </c>
      <c r="J169" s="57" t="s">
        <v>600</v>
      </c>
      <c r="K169" s="56">
        <v>30531.5</v>
      </c>
      <c r="L169" s="56" t="s">
        <v>432</v>
      </c>
      <c r="M169" s="57" t="s">
        <v>530</v>
      </c>
      <c r="N169" s="57" t="s">
        <v>558</v>
      </c>
      <c r="O169" s="58" t="s">
        <v>591</v>
      </c>
      <c r="P169" s="59" t="s">
        <v>592</v>
      </c>
    </row>
    <row r="170" spans="1:16">
      <c r="B170" s="4"/>
      <c r="F170" s="4"/>
    </row>
    <row r="171" spans="1:16">
      <c r="B171" s="4"/>
      <c r="F171" s="4"/>
    </row>
    <row r="172" spans="1:16">
      <c r="B172" s="4"/>
      <c r="F172" s="4"/>
    </row>
    <row r="173" spans="1:16">
      <c r="B173" s="4"/>
      <c r="F173" s="4"/>
    </row>
    <row r="174" spans="1:16">
      <c r="B174" s="4"/>
      <c r="F174" s="4"/>
    </row>
    <row r="175" spans="1:16">
      <c r="B175" s="4"/>
      <c r="F175" s="4"/>
    </row>
    <row r="176" spans="1:1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</sheetData>
  <phoneticPr fontId="8" type="noConversion"/>
  <hyperlinks>
    <hyperlink ref="A3" r:id="rId1" xr:uid="{00000000-0004-0000-0100-000000000000}"/>
    <hyperlink ref="P110" r:id="rId2" display="http://www.konkoly.hu/cgi-bin/IBVS?201" xr:uid="{00000000-0004-0000-0100-000001000000}"/>
    <hyperlink ref="P11" r:id="rId3" display="http://www.konkoly.hu/cgi-bin/IBVS?456" xr:uid="{00000000-0004-0000-0100-000002000000}"/>
    <hyperlink ref="P12" r:id="rId4" display="http://www.konkoly.hu/cgi-bin/IBVS?456" xr:uid="{00000000-0004-0000-0100-000003000000}"/>
    <hyperlink ref="P13" r:id="rId5" display="http://www.konkoly.hu/cgi-bin/IBVS?456" xr:uid="{00000000-0004-0000-0100-000004000000}"/>
    <hyperlink ref="P14" r:id="rId6" display="http://www.konkoly.hu/cgi-bin/IBVS?456" xr:uid="{00000000-0004-0000-0100-000005000000}"/>
    <hyperlink ref="P15" r:id="rId7" display="http://www.konkoly.hu/cgi-bin/IBVS?647" xr:uid="{00000000-0004-0000-0100-000006000000}"/>
    <hyperlink ref="P16" r:id="rId8" display="http://www.konkoly.hu/cgi-bin/IBVS?937" xr:uid="{00000000-0004-0000-0100-000007000000}"/>
    <hyperlink ref="P17" r:id="rId9" display="http://www.konkoly.hu/cgi-bin/IBVS?937" xr:uid="{00000000-0004-0000-0100-000008000000}"/>
    <hyperlink ref="P18" r:id="rId10" display="http://www.konkoly.hu/cgi-bin/IBVS?1053" xr:uid="{00000000-0004-0000-0100-000009000000}"/>
    <hyperlink ref="P141" r:id="rId11" display="http://www.konkoly.hu/cgi-bin/IBVS?1478" xr:uid="{00000000-0004-0000-0100-00000A000000}"/>
    <hyperlink ref="P142" r:id="rId12" display="http://www.konkoly.hu/cgi-bin/IBVS?1478" xr:uid="{00000000-0004-0000-0100-00000B000000}"/>
    <hyperlink ref="P147" r:id="rId13" display="http://www.konkoly.hu/cgi-bin/IBVS?1413" xr:uid="{00000000-0004-0000-0100-00000C000000}"/>
    <hyperlink ref="P148" r:id="rId14" display="http://www.konkoly.hu/cgi-bin/IBVS?1413" xr:uid="{00000000-0004-0000-0100-00000D000000}"/>
    <hyperlink ref="P149" r:id="rId15" display="http://www.bav-astro.de/sfs/BAVM_link.php?BAVMnr=31" xr:uid="{00000000-0004-0000-0100-00000E000000}"/>
    <hyperlink ref="P19" r:id="rId16" display="http://www.konkoly.hu/cgi-bin/IBVS?1413" xr:uid="{00000000-0004-0000-0100-00000F000000}"/>
    <hyperlink ref="P20" r:id="rId17" display="http://www.konkoly.hu/cgi-bin/IBVS?1413" xr:uid="{00000000-0004-0000-0100-000010000000}"/>
    <hyperlink ref="P150" r:id="rId18" display="http://www.konkoly.hu/cgi-bin/IBVS?1413" xr:uid="{00000000-0004-0000-0100-000011000000}"/>
    <hyperlink ref="P151" r:id="rId19" display="http://www.konkoly.hu/cgi-bin/IBVS?1631" xr:uid="{00000000-0004-0000-0100-000012000000}"/>
    <hyperlink ref="P153" r:id="rId20" display="http://www.konkoly.hu/cgi-bin/IBVS?1631" xr:uid="{00000000-0004-0000-0100-000013000000}"/>
    <hyperlink ref="P154" r:id="rId21" display="http://www.konkoly.hu/cgi-bin/IBVS?1694" xr:uid="{00000000-0004-0000-0100-000014000000}"/>
    <hyperlink ref="P22" r:id="rId22" display="http://www.konkoly.hu/cgi-bin/IBVS?1777" xr:uid="{00000000-0004-0000-0100-000015000000}"/>
    <hyperlink ref="P25" r:id="rId23" display="http://www.konkoly.hu/cgi-bin/IBVS?1777" xr:uid="{00000000-0004-0000-0100-000016000000}"/>
    <hyperlink ref="P26" r:id="rId24" display="http://www.konkoly.hu/cgi-bin/IBVS?2189" xr:uid="{00000000-0004-0000-0100-000017000000}"/>
    <hyperlink ref="P27" r:id="rId25" display="http://www.konkoly.hu/cgi-bin/IBVS?1930" xr:uid="{00000000-0004-0000-0100-000018000000}"/>
    <hyperlink ref="P28" r:id="rId26" display="http://www.konkoly.hu/cgi-bin/IBVS?2094" xr:uid="{00000000-0004-0000-0100-000019000000}"/>
    <hyperlink ref="P29" r:id="rId27" display="http://www.konkoly.hu/cgi-bin/IBVS?2094" xr:uid="{00000000-0004-0000-0100-00001A000000}"/>
    <hyperlink ref="P30" r:id="rId28" display="http://www.konkoly.hu/cgi-bin/IBVS?1930" xr:uid="{00000000-0004-0000-0100-00001B000000}"/>
    <hyperlink ref="P31" r:id="rId29" display="http://www.konkoly.hu/cgi-bin/IBVS?2094" xr:uid="{00000000-0004-0000-0100-00001C000000}"/>
    <hyperlink ref="P32" r:id="rId30" display="http://www.konkoly.hu/cgi-bin/IBVS?1863" xr:uid="{00000000-0004-0000-0100-00001D000000}"/>
    <hyperlink ref="P33" r:id="rId31" display="http://www.konkoly.hu/cgi-bin/IBVS?1863" xr:uid="{00000000-0004-0000-0100-00001E000000}"/>
    <hyperlink ref="P34" r:id="rId32" display="http://www.konkoly.hu/cgi-bin/IBVS?1930" xr:uid="{00000000-0004-0000-0100-00001F000000}"/>
    <hyperlink ref="P35" r:id="rId33" display="http://www.bav-astro.de/sfs/BAVM_link.php?BAVMnr=36" xr:uid="{00000000-0004-0000-0100-000020000000}"/>
    <hyperlink ref="P36" r:id="rId34" display="http://www.konkoly.hu/cgi-bin/IBVS?2189" xr:uid="{00000000-0004-0000-0100-000021000000}"/>
    <hyperlink ref="P37" r:id="rId35" display="http://www.konkoly.hu/cgi-bin/IBVS?2086" xr:uid="{00000000-0004-0000-0100-000022000000}"/>
    <hyperlink ref="P38" r:id="rId36" display="http://www.konkoly.hu/cgi-bin/IBVS?2385" xr:uid="{00000000-0004-0000-0100-000023000000}"/>
    <hyperlink ref="P39" r:id="rId37" display="http://www.konkoly.hu/cgi-bin/IBVS?2385" xr:uid="{00000000-0004-0000-0100-000024000000}"/>
    <hyperlink ref="P40" r:id="rId38" display="http://www.konkoly.hu/cgi-bin/IBVS?2793" xr:uid="{00000000-0004-0000-0100-000025000000}"/>
    <hyperlink ref="P41" r:id="rId39" display="http://www.bav-astro.de/sfs/BAVM_link.php?BAVMnr=38" xr:uid="{00000000-0004-0000-0100-000026000000}"/>
    <hyperlink ref="P48" r:id="rId40" display="http://www.bav-astro.de/sfs/BAVM_link.php?BAVMnr=60" xr:uid="{00000000-0004-0000-0100-000027000000}"/>
    <hyperlink ref="P49" r:id="rId41" display="http://www.bav-astro.de/sfs/BAVM_link.php?BAVMnr=60" xr:uid="{00000000-0004-0000-0100-000028000000}"/>
    <hyperlink ref="P50" r:id="rId42" display="http://www.bav-astro.de/sfs/BAVM_link.php?BAVMnr=60" xr:uid="{00000000-0004-0000-0100-000029000000}"/>
    <hyperlink ref="P51" r:id="rId43" display="http://www.bav-astro.de/sfs/BAVM_link.php?BAVMnr=60" xr:uid="{00000000-0004-0000-0100-00002A000000}"/>
    <hyperlink ref="P52" r:id="rId44" display="http://www.konkoly.hu/cgi-bin/IBVS?4153" xr:uid="{00000000-0004-0000-0100-00002B000000}"/>
    <hyperlink ref="P53" r:id="rId45" display="http://www.konkoly.hu/cgi-bin/IBVS?4153" xr:uid="{00000000-0004-0000-0100-00002C000000}"/>
    <hyperlink ref="P54" r:id="rId46" display="http://www.konkoly.hu/cgi-bin/IBVS?4153" xr:uid="{00000000-0004-0000-0100-00002D000000}"/>
    <hyperlink ref="P55" r:id="rId47" display="http://www.konkoly.hu/cgi-bin/IBVS?4153" xr:uid="{00000000-0004-0000-0100-00002E000000}"/>
    <hyperlink ref="P165" r:id="rId48" display="http://var.astro.cz/oejv/issues/oejv0074.pdf" xr:uid="{00000000-0004-0000-0100-00002F000000}"/>
    <hyperlink ref="P62" r:id="rId49" display="http://www.konkoly.hu/cgi-bin/IBVS?5694" xr:uid="{00000000-0004-0000-0100-000030000000}"/>
    <hyperlink ref="P63" r:id="rId50" display="http://var.astro.cz/oejv/issues/oejv0074.pdf" xr:uid="{00000000-0004-0000-0100-000031000000}"/>
    <hyperlink ref="P64" r:id="rId51" display="http://www.konkoly.hu/cgi-bin/IBVS?5694" xr:uid="{00000000-0004-0000-0100-000032000000}"/>
    <hyperlink ref="P65" r:id="rId52" display="http://var.astro.cz/oejv/issues/oejv0074.pdf" xr:uid="{00000000-0004-0000-0100-000033000000}"/>
    <hyperlink ref="P66" r:id="rId53" display="http://var.astro.cz/oejv/issues/oejv0074.pdf" xr:uid="{00000000-0004-0000-0100-000034000000}"/>
    <hyperlink ref="P67" r:id="rId54" display="http://www.konkoly.hu/cgi-bin/IBVS?5694" xr:uid="{00000000-0004-0000-0100-000035000000}"/>
    <hyperlink ref="P68" r:id="rId55" display="http://www.konkoly.hu/cgi-bin/IBVS?5694" xr:uid="{00000000-0004-0000-0100-000036000000}"/>
    <hyperlink ref="P69" r:id="rId56" display="http://www.bav-astro.de/sfs/BAVM_link.php?BAVMnr=178" xr:uid="{00000000-0004-0000-0100-000037000000}"/>
    <hyperlink ref="P70" r:id="rId57" display="http://var.astro.cz/oejv/issues/oejv0074.pdf" xr:uid="{00000000-0004-0000-0100-000038000000}"/>
    <hyperlink ref="P71" r:id="rId58" display="http://var.astro.cz/oejv/issues/oejv0074.pdf" xr:uid="{00000000-0004-0000-0100-000039000000}"/>
    <hyperlink ref="P72" r:id="rId59" display="http://var.astro.cz/oejv/issues/oejv0074.pdf" xr:uid="{00000000-0004-0000-0100-00003A000000}"/>
    <hyperlink ref="P73" r:id="rId60" display="http://www.bav-astro.de/sfs/BAVM_link.php?BAVMnr=183" xr:uid="{00000000-0004-0000-0100-00003B000000}"/>
    <hyperlink ref="P166" r:id="rId61" display="http://var.astro.cz/oejv/issues/oejv0107.pdf" xr:uid="{00000000-0004-0000-0100-00003C000000}"/>
    <hyperlink ref="P167" r:id="rId62" display="http://var.astro.cz/oejv/issues/oejv0107.pdf" xr:uid="{00000000-0004-0000-0100-00003D000000}"/>
    <hyperlink ref="P168" r:id="rId63" display="http://var.astro.cz/oejv/issues/oejv0107.pdf" xr:uid="{00000000-0004-0000-0100-00003E000000}"/>
    <hyperlink ref="P169" r:id="rId64" display="http://var.astro.cz/oejv/issues/oejv0107.pdf" xr:uid="{00000000-0004-0000-0100-00003F000000}"/>
    <hyperlink ref="P75" r:id="rId65" display="http://www.konkoly.hu/cgi-bin/IBVS?5924" xr:uid="{00000000-0004-0000-0100-000040000000}"/>
    <hyperlink ref="P76" r:id="rId66" display="http://www.konkoly.hu/cgi-bin/IBVS?5992" xr:uid="{00000000-0004-0000-0100-000041000000}"/>
    <hyperlink ref="P77" r:id="rId67" display="http://www.konkoly.hu/cgi-bin/IBVS?6011" xr:uid="{00000000-0004-0000-0100-000042000000}"/>
    <hyperlink ref="P78" r:id="rId68" display="http://www.konkoly.hu/cgi-bin/IBVS?6033" xr:uid="{00000000-0004-0000-0100-000043000000}"/>
    <hyperlink ref="P79" r:id="rId69" display="http://www.bav-astro.de/sfs/BAVM_link.php?BAVMnr=231" xr:uid="{00000000-0004-0000-0100-000044000000}"/>
    <hyperlink ref="P80" r:id="rId70" display="http://www.konkoly.hu/cgi-bin/IBVS?6114" xr:uid="{00000000-0004-0000-0100-000045000000}"/>
    <hyperlink ref="P81" r:id="rId71" display="http://www.konkoly.hu/cgi-bin/IBVS?6114" xr:uid="{00000000-0004-0000-0100-000046000000}"/>
    <hyperlink ref="P82" r:id="rId72" display="http://var.astro.cz/oejv/issues/oejv0160.pdf" xr:uid="{00000000-0004-0000-0100-000047000000}"/>
    <hyperlink ref="P83" r:id="rId73" display="http://www.konkoly.hu/cgi-bin/IBVS?6114" xr:uid="{00000000-0004-0000-0100-000048000000}"/>
    <hyperlink ref="P84" r:id="rId74" display="http://www.konkoly.hu/cgi-bin/IBVS?6114" xr:uid="{00000000-0004-0000-0100-000049000000}"/>
    <hyperlink ref="P85" r:id="rId75" display="http://www.bav-astro.de/sfs/BAVM_link.php?BAVMnr=234" xr:uid="{00000000-0004-0000-0100-00004A000000}"/>
    <hyperlink ref="P86" r:id="rId76" display="http://www.bav-astro.de/sfs/BAVM_link.php?BAVMnr=238" xr:uid="{00000000-0004-0000-0100-00004B000000}"/>
    <hyperlink ref="P87" r:id="rId77" display="http://www.bav-astro.de/sfs/BAVM_link.php?BAVMnr=239" xr:uid="{00000000-0004-0000-0100-00004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2024-01-19T04:19:47Z</dcterms:modified>
</cp:coreProperties>
</file>