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DC7BAD6-D13A-4A34-83AF-2581989A21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1" sheetId="2" r:id="rId2"/>
  </sheets>
  <calcPr calcId="181029"/>
</workbook>
</file>

<file path=xl/calcChain.xml><?xml version="1.0" encoding="utf-8"?>
<calcChain xmlns="http://schemas.openxmlformats.org/spreadsheetml/2006/main">
  <c r="G11" i="1" l="1"/>
  <c r="F11" i="1"/>
  <c r="E15" i="1"/>
  <c r="C17" i="1"/>
  <c r="Q22" i="1"/>
  <c r="C7" i="1"/>
  <c r="E22" i="1"/>
  <c r="F22" i="1"/>
  <c r="G22" i="1"/>
  <c r="I22" i="1"/>
  <c r="C8" i="1"/>
  <c r="Q21" i="1"/>
  <c r="E21" i="1"/>
  <c r="F21" i="1"/>
  <c r="G21" i="1"/>
  <c r="H21" i="1"/>
  <c r="C12" i="1"/>
  <c r="C16" i="1" l="1"/>
  <c r="D18" i="1" s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<sst xmlns="http://schemas.openxmlformats.org/spreadsheetml/2006/main" count="44" uniqueCount="43">
  <si>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</si>
  <si>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</si>
  <si>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</si>
  <si>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</si>
  <si>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</si>
  <si>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</si>
  <si>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</si>
  <si>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</si>
  <si>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</si>
  <si>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</si>
  <si>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</si>
  <si>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</si>
  <si>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</si>
  <si>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</si>
  <si>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</si>
  <si>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</si>
  <si>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</si>
  <si>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</si>
  <si>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</si>
  <si>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</si>
  <si>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</si>
  <si>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</si>
  <si>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</si>
  <si>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</si>
  <si>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S5</t>
  </si>
  <si>
    <t>Misc</t>
  </si>
  <si>
    <t>Type of system</t>
  </si>
  <si>
    <t>EA</t>
  </si>
  <si>
    <t>I</t>
  </si>
  <si>
    <t>IBVS</t>
  </si>
  <si>
    <t># of data points:</t>
  </si>
  <si>
    <t>JD today</t>
  </si>
  <si>
    <t>Next ToM</t>
  </si>
  <si>
    <t>New Cycle</t>
  </si>
  <si>
    <t>My time zone &gt;&gt;&gt;&gt;&gt;</t>
  </si>
  <si>
    <t>(PST=8, PDT=MDT=7, MDT=CST=6, etc.)</t>
  </si>
  <si>
    <t>Local time</t>
  </si>
  <si>
    <t>EL Cas / GSC 4285-2048</t>
  </si>
  <si>
    <t>IBVS 5761</t>
  </si>
  <si>
    <t>Start of linear fit &gt;&gt;&gt;&gt;&gt;&gt;&gt;&gt;&gt;&gt;&gt;&gt;&gt;&gt;&gt;&gt;&gt;&gt;&gt;&gt;&gt;</t>
  </si>
  <si>
    <t>S4</t>
  </si>
  <si>
    <t>S6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</si>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</sst>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name val="Arial Unicode MS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quotePrefix="1" applyFont="1" applyAlignment="1"/>
    <xf numFmtId="0" fontId="8" fillId="0" borderId="0" xfId="0" applyFont="1" applyAlignment="1"/>
    <xf numFmtId="2" fontId="0" fillId="0" borderId="0" xfId="0" applyNumberFormat="1" applyAlignment="1"/>
    <xf numFmtId="172" fontId="0" fillId="0" borderId="0" xfId="0" applyNumberForma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NumberFormat="1" applyFont="1" applyAlignment="1">
      <alignment horizontal="left"/>
    </xf>
    <xf numFmtId="0" fontId="9" fillId="0" borderId="0" xfId="0" applyFont="1">
      <alignment vertical="top"/>
    </xf>
    <xf numFmtId="0" fontId="0" fillId="0" borderId="0" xfId="0" applyAlignment="1">
      <alignment horizontal="left"/>
    </xf>
    <xf numFmtId="172" fontId="9" fillId="0" borderId="0" xfId="0" applyNumberFormat="1" applyFont="1" applyAlignment="1"/>
    <xf numFmtId="0" fontId="0" fillId="0" borderId="0" xfId="0" applyAlignment="1">
      <alignment wrapText="1"/>
    </xf>
    <xf numFmtId="0" fontId="0" fillId="0" borderId="0" xfId="0">
      <alignment vertical="top"/>
    </xf>
    <xf numFmtId="0" fontId="14" fillId="0" borderId="3" xfId="0" applyFont="1" applyBorder="1" applyAlignment="1"/>
    <xf numFmtId="0" fontId="14" fillId="0" borderId="4" xfId="0" applyFont="1" applyBorder="1" applyAlignment="1"/>
    <xf numFmtId="0" fontId="15" fillId="0" borderId="0" xfId="0" applyFont="1">
      <alignment vertical="top"/>
    </xf>
    <xf numFmtId="0" fontId="0" fillId="0" borderId="0" xfId="0" applyAlignment="1">
      <alignment horizontal="center" wrapText="1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9" fillId="0" borderId="0" xfId="0" applyFont="1" applyAlignment="1">
      <alignment horizontal="right"/>
    </xf>
    <xf numFmtId="0" fontId="16" fillId="0" borderId="0" xfId="0" applyFont="1" applyAlignment="1">
      <alignment vertical="top"/>
    </xf>
    <xf numFmtId="0" fontId="12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EL Cas - O-C Diagr.</a:t>
            </a:r>
          </a:p>
        </c:rich>
      </c:tx>
      <c:layout>
        <c:manualLayout>
          <c:xMode val="edge"/>
          <c:yMode val="edge"/>
          <c:x val="0.3571432518303632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25577884143235"/>
          <c:y val="0.14906854902912253"/>
          <c:w val="0.79511351172748013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3739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BF-4D45-BE8A-39A8E5ABBC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1.9E-3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3739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0.15414000000600936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BF-4D45-BE8A-39A8E5ABBC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1.9E-3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3739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BF-4D45-BE8A-39A8E5ABBC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1.9E-3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3739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BF-4D45-BE8A-39A8E5ABBC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1.9E-3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3739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BF-4D45-BE8A-39A8E5ABBC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1.9E-3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3739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BF-4D45-BE8A-39A8E5ABBC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1.9E-3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3739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BF-4D45-BE8A-39A8E5ABBC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3739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</c:v>
                </c:pt>
                <c:pt idx="1">
                  <c:v>0.15414000000600936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BF-4D45-BE8A-39A8E5ABB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71816"/>
        <c:axId val="1"/>
      </c:scatterChart>
      <c:valAx>
        <c:axId val="579271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5678566494979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1278195488719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271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150375939849621E-2"/>
          <c:y val="0.91925596256989606"/>
          <c:w val="0.93233161644268148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17</xdr:col>
      <xdr:colOff>342900</xdr:colOff>
      <xdr:row>18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84F6DD4-7898-ECD1-16FC-CBD5E65C2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  <c r="D1" s="8"/>
    </row>
    <row r="2" spans="1:7">
      <c r="A2" t="s">
        <v>26</v>
      </c>
      <c r="B2" t="s">
        <v>27</v>
      </c>
      <c r="C2" s="3"/>
      <c r="D2" s="3"/>
    </row>
    <row r="3" spans="1:7" ht="13.5" thickBot="1"/>
    <row r="4" spans="1:7" ht="13.5" thickBot="1">
      <c r="A4" s="5" t="s">
        <v>0</v>
      </c>
      <c r="C4" s="21">
        <v>34335.1</v>
      </c>
      <c r="D4" s="22">
        <v>5.2822399999999998</v>
      </c>
    </row>
    <row r="6" spans="1:7">
      <c r="A6" s="5" t="s">
        <v>1</v>
      </c>
    </row>
    <row r="7" spans="1:7">
      <c r="A7" t="s">
        <v>2</v>
      </c>
      <c r="C7">
        <f>C4</f>
        <v>34335.1</v>
      </c>
    </row>
    <row r="8" spans="1:7">
      <c r="A8" t="s">
        <v>3</v>
      </c>
      <c r="C8">
        <f>D4</f>
        <v>5.2822399999999998</v>
      </c>
    </row>
    <row r="9" spans="1:7">
      <c r="A9" s="25" t="s">
        <v>34</v>
      </c>
      <c r="B9" s="20"/>
      <c r="C9" s="26">
        <v>-9.5</v>
      </c>
      <c r="D9" s="20" t="s">
        <v>35</v>
      </c>
      <c r="E9" s="20"/>
    </row>
    <row r="10" spans="1:7" ht="13.5" thickBot="1">
      <c r="A10" s="20"/>
      <c r="B10" s="20"/>
      <c r="C10" s="4" t="s">
        <v>20</v>
      </c>
      <c r="D10" s="4" t="s">
        <v>21</v>
      </c>
      <c r="E10" s="20"/>
    </row>
    <row r="11" spans="1:7">
      <c r="A11" s="20" t="s">
        <v>16</v>
      </c>
      <c r="B11" s="20"/>
      <c r="C11" s="16">
        <f ca="1">INTERCEPT(INDIRECT($G$11):G992,INDIRECT($F$11):F992)</f>
        <v>0</v>
      </c>
      <c r="D11" s="3"/>
      <c r="E11" s="20"/>
      <c r="F11" s="27" t="str">
        <f>"F"&amp;E19</f>
        <v>F21</v>
      </c>
      <c r="G11" s="28" t="str">
        <f>"G"&amp;E19</f>
        <v>G21</v>
      </c>
    </row>
    <row r="12" spans="1:7">
      <c r="A12" s="20" t="s">
        <v>17</v>
      </c>
      <c r="B12" s="20"/>
      <c r="C12" s="16">
        <f ca="1">SLOPE(INDIRECT($G$11):G992,INDIRECT($F$11):F992)</f>
        <v>4.1224926452529917E-5</v>
      </c>
      <c r="D12" s="3"/>
      <c r="E12" s="20"/>
    </row>
    <row r="13" spans="1:7">
      <c r="A13" s="20" t="s">
        <v>19</v>
      </c>
      <c r="B13" s="20"/>
      <c r="C13" s="3" t="s">
        <v>14</v>
      </c>
      <c r="D13" s="3"/>
      <c r="E13" s="20"/>
    </row>
    <row r="14" spans="1:7">
      <c r="A14" s="20"/>
      <c r="B14" s="20"/>
      <c r="C14" s="20"/>
      <c r="D14" s="20"/>
      <c r="E14" s="20"/>
    </row>
    <row r="15" spans="1:7">
      <c r="A15" s="29" t="s">
        <v>18</v>
      </c>
      <c r="B15" s="20"/>
      <c r="C15" s="30">
        <f ca="1">(C7+C11)+(C8+C12)*INT(MAX(F21:F3533))</f>
        <v>54085.549500000001</v>
      </c>
      <c r="D15" s="31" t="s">
        <v>31</v>
      </c>
      <c r="E15" s="32">
        <f ca="1">TODAY()+15018.5-B9/24</f>
        <v>60328.5</v>
      </c>
    </row>
    <row r="16" spans="1:7">
      <c r="A16" s="33" t="s">
        <v>4</v>
      </c>
      <c r="B16" s="20"/>
      <c r="C16" s="34">
        <f ca="1">+C8+C12</f>
        <v>5.2822812249264519</v>
      </c>
      <c r="D16" s="31" t="s">
        <v>33</v>
      </c>
      <c r="E16" s="32">
        <f ca="1">ROUND(2*(E15-C15)/C16,0)/2+1</f>
        <v>1183</v>
      </c>
    </row>
    <row r="17" spans="1:17" ht="13.5" thickBot="1">
      <c r="A17" s="31" t="s">
        <v>30</v>
      </c>
      <c r="B17" s="20"/>
      <c r="C17" s="20">
        <f>COUNT(C21:C2191)</f>
        <v>2</v>
      </c>
      <c r="D17" s="31" t="s">
        <v>32</v>
      </c>
      <c r="E17" s="35">
        <f ca="1">+C15+C16*E16-15018.5-C9/24</f>
        <v>45316.384022421327</v>
      </c>
    </row>
    <row r="18" spans="1:17">
      <c r="A18" s="33" t="s">
        <v>5</v>
      </c>
      <c r="B18" s="20"/>
      <c r="C18" s="36">
        <f ca="1">+C15</f>
        <v>54085.549500000001</v>
      </c>
      <c r="D18" s="37">
        <f ca="1">+C16</f>
        <v>5.2822812249264519</v>
      </c>
      <c r="E18" s="38" t="s">
        <v>36</v>
      </c>
    </row>
    <row r="19" spans="1:17" ht="13.5" thickTop="1">
      <c r="A19" s="39" t="s">
        <v>39</v>
      </c>
      <c r="E19" s="40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42</v>
      </c>
      <c r="K20" s="7" t="s">
        <v>40</v>
      </c>
      <c r="L20" s="7" t="s">
        <v>24</v>
      </c>
      <c r="M20" s="7" t="s">
        <v>41</v>
      </c>
      <c r="N20" s="7" t="s">
        <v>25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7">
        <v>34335.1</v>
      </c>
      <c r="D21" s="17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+C$11+C$12*F21</f>
        <v>0</v>
      </c>
      <c r="Q21" s="2">
        <f>+C21-15018.5</f>
        <v>19316.599999999999</v>
      </c>
    </row>
    <row r="22" spans="1:17">
      <c r="A22" s="23" t="s">
        <v>38</v>
      </c>
      <c r="B22" s="24" t="s">
        <v>28</v>
      </c>
      <c r="C22" s="17">
        <v>54085.549500000001</v>
      </c>
      <c r="D22" s="17">
        <v>1.9E-3</v>
      </c>
      <c r="E22">
        <f>+(C22-C$7)/C$8</f>
        <v>3739.0291808020847</v>
      </c>
      <c r="F22">
        <f>ROUND(2*E22,0)/2</f>
        <v>3739</v>
      </c>
      <c r="G22">
        <f>+C22-(C$7+F22*C$8)</f>
        <v>0.15414000000600936</v>
      </c>
      <c r="I22">
        <f>+G22</f>
        <v>0.15414000000600936</v>
      </c>
      <c r="O22">
        <f ca="1">+C$11+C$12*F22</f>
        <v>0.15414000000600936</v>
      </c>
      <c r="Q22" s="2">
        <f>+C22-15018.5</f>
        <v>39067.049500000001</v>
      </c>
    </row>
    <row r="23" spans="1:17">
      <c r="C23" s="17"/>
      <c r="D23" s="17"/>
      <c r="Q23" s="2"/>
    </row>
    <row r="24" spans="1:17">
      <c r="C24" s="17"/>
      <c r="D24" s="17"/>
      <c r="Q24" s="2"/>
    </row>
    <row r="25" spans="1:17">
      <c r="C25" s="17"/>
      <c r="D25" s="17"/>
      <c r="Q25" s="2"/>
    </row>
    <row r="26" spans="1:17">
      <c r="C26" s="17"/>
      <c r="D26" s="17"/>
      <c r="Q26" s="2"/>
    </row>
    <row r="27" spans="1:17">
      <c r="C27" s="17"/>
      <c r="D27" s="17"/>
      <c r="Q27" s="2"/>
    </row>
    <row r="28" spans="1:17">
      <c r="C28" s="17"/>
      <c r="D28" s="17"/>
      <c r="Q28" s="2"/>
    </row>
    <row r="29" spans="1:17">
      <c r="C29" s="17"/>
      <c r="D29" s="17"/>
      <c r="Q29" s="2"/>
    </row>
    <row r="30" spans="1:17">
      <c r="C30" s="17"/>
      <c r="D30" s="17"/>
      <c r="Q30" s="2"/>
    </row>
    <row r="31" spans="1:17">
      <c r="C31" s="17"/>
      <c r="D31" s="17"/>
      <c r="Q31" s="2"/>
    </row>
    <row r="32" spans="1:17">
      <c r="C32" s="17"/>
      <c r="D32" s="17"/>
      <c r="Q32" s="2"/>
    </row>
    <row r="33" spans="1:17">
      <c r="C33" s="17"/>
      <c r="D33" s="17"/>
      <c r="Q33" s="2"/>
    </row>
    <row r="34" spans="1:17">
      <c r="C34" s="17"/>
      <c r="D34" s="17"/>
      <c r="Q34" s="2"/>
    </row>
    <row r="35" spans="1:17">
      <c r="C35" s="17"/>
      <c r="D35" s="17"/>
      <c r="Q35" s="2"/>
    </row>
    <row r="36" spans="1:17">
      <c r="C36" s="17"/>
      <c r="D36" s="17"/>
      <c r="Q36" s="2"/>
    </row>
    <row r="37" spans="1:17">
      <c r="A37" s="9"/>
      <c r="C37" s="17"/>
      <c r="D37" s="17"/>
      <c r="Q37" s="2"/>
    </row>
    <row r="38" spans="1:17">
      <c r="C38" s="17"/>
      <c r="D38" s="17"/>
      <c r="Q38" s="2"/>
    </row>
    <row r="39" spans="1:17">
      <c r="C39" s="17"/>
      <c r="D39" s="17"/>
      <c r="Q39" s="2"/>
    </row>
    <row r="40" spans="1:17">
      <c r="C40" s="17"/>
      <c r="D40" s="17"/>
      <c r="E40" s="10"/>
      <c r="G40" s="11"/>
      <c r="K40" s="11"/>
      <c r="Q40" s="2"/>
    </row>
    <row r="41" spans="1:17">
      <c r="C41" s="17"/>
      <c r="D41" s="17"/>
      <c r="Q41" s="2"/>
    </row>
    <row r="42" spans="1:17">
      <c r="C42" s="17"/>
      <c r="D42" s="17"/>
      <c r="E42" s="10"/>
      <c r="G42" s="11"/>
      <c r="K42" s="11"/>
      <c r="Q42" s="2"/>
    </row>
    <row r="43" spans="1:17">
      <c r="C43" s="17"/>
      <c r="D43" s="17"/>
      <c r="Q43" s="2"/>
    </row>
    <row r="44" spans="1:17">
      <c r="C44" s="17"/>
      <c r="D44" s="17"/>
      <c r="E44" s="10"/>
      <c r="G44" s="11"/>
      <c r="N44" s="11"/>
      <c r="Q44" s="2"/>
    </row>
    <row r="45" spans="1:17">
      <c r="A45" s="12"/>
      <c r="B45" s="13"/>
      <c r="C45" s="14"/>
      <c r="D45" s="15"/>
      <c r="E45" s="10"/>
      <c r="G45" s="11"/>
      <c r="I45" s="18"/>
      <c r="Q45" s="2"/>
    </row>
    <row r="46" spans="1:17">
      <c r="A46" s="16"/>
      <c r="B46" s="13"/>
      <c r="C46" s="14"/>
      <c r="D46" s="14"/>
      <c r="E46" s="10"/>
      <c r="G46" s="11"/>
      <c r="I46" s="18"/>
      <c r="Q46" s="2"/>
    </row>
    <row r="47" spans="1:17">
      <c r="A47" s="12"/>
      <c r="B47" s="13"/>
      <c r="C47" s="14"/>
      <c r="D47" s="15"/>
      <c r="E47" s="10"/>
      <c r="G47" s="11"/>
      <c r="I47" s="18"/>
      <c r="Q47" s="2"/>
    </row>
    <row r="48" spans="1:17">
      <c r="A48" s="16"/>
      <c r="B48" s="13"/>
      <c r="C48" s="14"/>
      <c r="D48" s="14"/>
      <c r="E48" s="10"/>
      <c r="G48" s="11"/>
      <c r="I48" s="18"/>
      <c r="Q48" s="2"/>
    </row>
    <row r="49" spans="1:17">
      <c r="A49" s="12"/>
      <c r="B49" s="13"/>
      <c r="C49" s="14"/>
      <c r="D49" s="15"/>
      <c r="E49" s="10"/>
      <c r="G49" s="11"/>
      <c r="I49" s="18"/>
      <c r="Q49" s="2"/>
    </row>
    <row r="50" spans="1:17">
      <c r="A50" s="16"/>
      <c r="B50" s="13"/>
      <c r="C50" s="14"/>
      <c r="D50" s="14"/>
      <c r="E50" s="10"/>
      <c r="G50" s="11"/>
      <c r="I50" s="18"/>
      <c r="Q50" s="2"/>
    </row>
    <row r="51" spans="1:17">
      <c r="C51" s="17"/>
      <c r="D51" s="17"/>
      <c r="E51" s="10"/>
      <c r="G51" s="11"/>
      <c r="L51" s="11"/>
      <c r="Q51" s="2"/>
    </row>
    <row r="52" spans="1:17">
      <c r="A52" s="20"/>
      <c r="B52" s="19"/>
      <c r="C52" s="17"/>
      <c r="D52" s="17"/>
      <c r="E52" s="10"/>
      <c r="G52" s="11"/>
      <c r="I52" s="11"/>
      <c r="Q52" s="2"/>
    </row>
    <row r="53" spans="1:17">
      <c r="D53" s="17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ColWidth="10.28515625"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2024-01-19T04:27:08Z</dcterms:modified>
</cp:coreProperties>
</file>