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9BE6A6E-134B-4425-B83F-20FD70DD05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Q24" i="1"/>
  <c r="F21" i="1"/>
  <c r="E23" i="1"/>
  <c r="F23" i="1"/>
  <c r="G11" i="1"/>
  <c r="F11" i="1"/>
  <c r="Q23" i="1"/>
  <c r="E14" i="1"/>
  <c r="E15" i="1" s="1"/>
  <c r="E22" i="1"/>
  <c r="F22" i="1"/>
  <c r="G22" i="1"/>
  <c r="I22" i="1"/>
  <c r="Q22" i="1"/>
  <c r="C7" i="1"/>
  <c r="G24" i="1"/>
  <c r="I24" i="1"/>
  <c r="C8" i="1"/>
  <c r="E21" i="1"/>
  <c r="G21" i="1"/>
  <c r="H21" i="1"/>
  <c r="C17" i="1"/>
  <c r="Q21" i="1"/>
  <c r="G23" i="1"/>
  <c r="I23" i="1"/>
  <c r="C12" i="1"/>
  <c r="C16" i="1" l="1"/>
  <c r="D18" i="1" s="1"/>
  <c r="C11" i="1"/>
  <c r="O24" i="1" l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<sst xmlns="http://schemas.openxmlformats.org/spreadsheetml/2006/main" count="54" uniqueCount="49">
  <si>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</si>
  <si>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</si>
  <si>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</si>
  <si>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</si>
  <si>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</si>
  <si>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</si>
  <si>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</si>
  <si>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</si>
  <si>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</si>
  <si>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</si>
  <si>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</si>
  <si>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</si>
  <si>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</si>
  <si>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</si>
  <si>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</si>
  <si>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</si>
  <si>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</si>
  <si>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</si>
  <si>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</si>
  <si>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</si>
  <si>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</si>
  <si>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</si>
  <si>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</si>
  <si>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</si>
  <si>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</si>
  <si>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</si>
  <si>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</si>
  <si>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</si>
  <si>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</si>
  <si>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</si>
  <si>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</si>
  <si>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</si>
  <si>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</si>
  <si>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</si>
  <si>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</si>
  <si>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</si>
  <si>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</si>
  <si>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</si>
  <si>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HQ Cas / na</t>
  </si>
  <si>
    <t xml:space="preserve">E/KE:     </t>
  </si>
  <si>
    <t>Cas_HQ.xls</t>
  </si>
  <si>
    <t>IBVS 5871</t>
  </si>
  <si>
    <t>I</t>
  </si>
  <si>
    <t>GCVS</t>
  </si>
  <si>
    <t>Add cycle</t>
  </si>
  <si>
    <t>Old Cycle</t>
  </si>
  <si>
    <t>IBVS 5960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</si>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</sst>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HQ Cas-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-39.50460000000021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3B-4375-9054-C803CC4468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-0.53650000000197906</c:v>
                </c:pt>
                <c:pt idx="2">
                  <c:v>0.54434999999648426</c:v>
                </c:pt>
                <c:pt idx="3">
                  <c:v>0.53845000000001164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3B-4375-9054-C803CC4468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3B-4375-9054-C803CC4468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3B-4375-9054-C803CC4468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3B-4375-9054-C803CC4468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3B-4375-9054-C803CC4468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3B-4375-9054-C803CC4468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18</c:v>
                </c:pt>
                <c:pt idx="1">
                  <c:v>11957</c:v>
                </c:pt>
                <c:pt idx="2">
                  <c:v>12305.5</c:v>
                </c:pt>
                <c:pt idx="3">
                  <c:v>12469.5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-27.381739892297407</c:v>
                </c:pt>
                <c:pt idx="1">
                  <c:v>-0.46494907975717226</c:v>
                </c:pt>
                <c:pt idx="2">
                  <c:v>0.32075337423145811</c:v>
                </c:pt>
                <c:pt idx="3">
                  <c:v>0.69049570552022743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3B-4375-9054-C803CC446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502392"/>
        <c:axId val="1"/>
      </c:scatterChart>
      <c:valAx>
        <c:axId val="578502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502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485775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3E22F3-5CA3-2D6A-5470-23FF96466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28521.3</v>
      </c>
      <c r="G1">
        <v>2.1947000000000001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28521.3</v>
      </c>
      <c r="D4" s="9">
        <v>2.1947000000000001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28521.3</v>
      </c>
    </row>
    <row r="8" spans="1:9" x14ac:dyDescent="0.2">
      <c r="A8" t="s">
        <v>3</v>
      </c>
      <c r="C8">
        <f>+D4</f>
        <v>2.1947000000000001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-27.422321367682759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9" x14ac:dyDescent="0.2">
      <c r="A12" s="12" t="s">
        <v>17</v>
      </c>
      <c r="B12" s="12"/>
      <c r="C12" s="24">
        <f ca="1">SLOPE(INDIRECT($G$11):G992,INDIRECT($F$11):F992)</f>
        <v>2.2545264102973644E-3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16" t="s">
        <v>44</v>
      </c>
      <c r="E13" s="13">
        <v>1</v>
      </c>
    </row>
    <row r="14" spans="1:9" x14ac:dyDescent="0.2">
      <c r="A14" s="12"/>
      <c r="B14" s="12"/>
      <c r="C14" s="12"/>
      <c r="D14" s="16" t="s">
        <v>33</v>
      </c>
      <c r="E14" s="17">
        <f ca="1">NOW()+15018.5+$C$9/24</f>
        <v>60328.73848472222</v>
      </c>
    </row>
    <row r="15" spans="1:9" x14ac:dyDescent="0.2">
      <c r="A15" s="14" t="s">
        <v>18</v>
      </c>
      <c r="B15" s="12"/>
      <c r="C15" s="15">
        <f ca="1">(C7+C11)+(C8+C12)*INT(MAX(F21:F3533))</f>
        <v>55887.703668442315</v>
      </c>
      <c r="D15" s="16" t="s">
        <v>45</v>
      </c>
      <c r="E15" s="17">
        <f ca="1">ROUND(2*(E14-$C$7)/$C$8,0)/2+E13</f>
        <v>14494</v>
      </c>
    </row>
    <row r="16" spans="1:9" x14ac:dyDescent="0.2">
      <c r="A16" s="18" t="s">
        <v>4</v>
      </c>
      <c r="B16" s="12"/>
      <c r="C16" s="19">
        <f ca="1">+C8+C12</f>
        <v>2.1969545264102974</v>
      </c>
      <c r="D16" s="16" t="s">
        <v>34</v>
      </c>
      <c r="E16" s="26">
        <f ca="1">ROUND(2*(E14-$C$15)/$C$16,0)/2+E13</f>
        <v>2022.5</v>
      </c>
    </row>
    <row r="17" spans="1:17" ht="13.5" thickBot="1" x14ac:dyDescent="0.25">
      <c r="A17" s="16" t="s">
        <v>30</v>
      </c>
      <c r="B17" s="12"/>
      <c r="C17" s="12">
        <f>COUNT(C21:C2191)</f>
        <v>4</v>
      </c>
      <c r="D17" s="16" t="s">
        <v>35</v>
      </c>
      <c r="E17" s="20">
        <f ca="1">+$C$15+$C$16*E16-15018.5-$C$9/24</f>
        <v>45312.940031440477</v>
      </c>
    </row>
    <row r="18" spans="1:17" ht="14.25" thickTop="1" thickBot="1" x14ac:dyDescent="0.25">
      <c r="A18" s="18" t="s">
        <v>5</v>
      </c>
      <c r="B18" s="12"/>
      <c r="C18" s="21">
        <f ca="1">+C15</f>
        <v>55887.703668442315</v>
      </c>
      <c r="D18" s="22">
        <f ca="1">+C16</f>
        <v>2.1969545264102974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28521.3</v>
      </c>
      <c r="D21" s="10" t="s">
        <v>14</v>
      </c>
      <c r="E21">
        <f>+(C21-C$7)/C$8</f>
        <v>0</v>
      </c>
      <c r="F21" s="34">
        <f>ROUND(2*E21,0)/2+18</f>
        <v>18</v>
      </c>
      <c r="G21">
        <f>+C21-(C$7+F21*C$8)</f>
        <v>-39.50460000000021</v>
      </c>
      <c r="H21">
        <f>+G21</f>
        <v>-39.50460000000021</v>
      </c>
      <c r="O21">
        <f ca="1">+C$11+C$12*$F21</f>
        <v>-27.381739892297407</v>
      </c>
      <c r="Q21" s="2">
        <f>+C21-15018.5</f>
        <v>13502.8</v>
      </c>
    </row>
    <row r="22" spans="1:17" x14ac:dyDescent="0.2">
      <c r="A22" s="30" t="s">
        <v>41</v>
      </c>
      <c r="B22" s="29" t="s">
        <v>42</v>
      </c>
      <c r="C22" s="30">
        <v>54762.791400000002</v>
      </c>
      <c r="D22" s="30">
        <v>2.9999999999999997E-4</v>
      </c>
      <c r="E22">
        <f>+(C22-C$7)/C$8</f>
        <v>11956.755547455234</v>
      </c>
      <c r="F22">
        <f>ROUND(2*E22,0)/2</f>
        <v>11957</v>
      </c>
      <c r="G22">
        <f>+C22-(C$7+F22*C$8)</f>
        <v>-0.53650000000197906</v>
      </c>
      <c r="I22">
        <f>+G22</f>
        <v>-0.53650000000197906</v>
      </c>
      <c r="O22">
        <f ca="1">+C$11+C$12*$F22</f>
        <v>-0.46494907975717226</v>
      </c>
      <c r="Q22" s="2">
        <f>+C22-15018.5</f>
        <v>39744.291400000002</v>
      </c>
    </row>
    <row r="23" spans="1:17" x14ac:dyDescent="0.2">
      <c r="A23" s="31" t="s">
        <v>46</v>
      </c>
      <c r="B23" s="32" t="s">
        <v>42</v>
      </c>
      <c r="C23" s="33">
        <v>55528.725200000001</v>
      </c>
      <c r="D23" s="33">
        <v>5.0000000000000001E-4</v>
      </c>
      <c r="E23">
        <f>+(C23-C$7)/C$8</f>
        <v>12305.748029343418</v>
      </c>
      <c r="F23">
        <f>ROUND(2*E23,0)/2</f>
        <v>12305.5</v>
      </c>
      <c r="G23">
        <f>+C23-(C$7+F23*C$8)</f>
        <v>0.54434999999648426</v>
      </c>
      <c r="I23">
        <f>+G23</f>
        <v>0.54434999999648426</v>
      </c>
      <c r="O23">
        <f ca="1">+C$11+C$12*$F23</f>
        <v>0.32075337423145811</v>
      </c>
      <c r="Q23" s="2">
        <f>+C23-15018.5</f>
        <v>40510.225200000001</v>
      </c>
    </row>
    <row r="24" spans="1:17" x14ac:dyDescent="0.2">
      <c r="A24" s="35" t="s">
        <v>47</v>
      </c>
      <c r="B24" s="36" t="s">
        <v>42</v>
      </c>
      <c r="C24" s="35">
        <v>55888.650099999999</v>
      </c>
      <c r="D24" s="35">
        <v>5.9999999999999995E-4</v>
      </c>
      <c r="E24">
        <f>+(C24-C$7)/C$8</f>
        <v>12469.745341048891</v>
      </c>
      <c r="F24">
        <f>ROUND(2*E24,0)/2</f>
        <v>12469.5</v>
      </c>
      <c r="G24">
        <f>+C24-(C$7+F24*C$8)</f>
        <v>0.53845000000001164</v>
      </c>
      <c r="I24">
        <f>+G24</f>
        <v>0.53845000000001164</v>
      </c>
      <c r="O24">
        <f ca="1">+C$11+C$12*$F24</f>
        <v>0.69049570552022743</v>
      </c>
      <c r="Q24" s="2">
        <f>+C24-15018.5</f>
        <v>40870.150099999999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2024-01-19T04:43:25Z</dcterms:modified>
</cp:coreProperties>
</file>