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60F9097-CA90-476B-829C-093A7FA59F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G14" i="2"/>
  <c r="C14" i="2"/>
  <c r="C21" i="1"/>
  <c r="C17" i="1"/>
  <c r="G13" i="2"/>
  <c r="C13" i="2"/>
  <c r="G12" i="2"/>
  <c r="C12" i="2"/>
  <c r="G11" i="2"/>
  <c r="C11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5" i="1"/>
  <c r="F16" i="1"/>
  <c r="F17" i="1" s="1"/>
  <c r="Q24" i="1"/>
  <c r="Q23" i="1"/>
  <c r="C7" i="1"/>
  <c r="E22" i="1"/>
  <c r="F22" i="1"/>
  <c r="C8" i="1"/>
  <c r="E21" i="1"/>
  <c r="F21" i="1"/>
  <c r="G21" i="1"/>
  <c r="H21" i="1"/>
  <c r="Q21" i="1"/>
  <c r="E13" i="2"/>
  <c r="E11" i="2"/>
  <c r="E14" i="2"/>
  <c r="E24" i="1"/>
  <c r="F24" i="1"/>
  <c r="E23" i="1"/>
  <c r="F23" i="1"/>
  <c r="G23" i="1"/>
  <c r="K23" i="1"/>
  <c r="E25" i="1"/>
  <c r="F25" i="1"/>
  <c r="G25" i="1"/>
  <c r="K25" i="1"/>
  <c r="G22" i="1"/>
  <c r="G24" i="1"/>
  <c r="K24" i="1"/>
  <c r="E12" i="2"/>
  <c r="I22" i="1"/>
  <c r="C11" i="1"/>
  <c r="C12" i="1"/>
  <c r="C16" i="1" l="1"/>
  <c r="D18" i="1" s="1"/>
  <c r="O24" i="1"/>
  <c r="O25" i="1"/>
  <c r="C15" i="1"/>
  <c r="O23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<sst xmlns="http://schemas.openxmlformats.org/spreadsheetml/2006/main" count="97" uniqueCount="75">
  <si>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</si>
  <si>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</si>
  <si>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</si>
  <si>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</si>
  <si>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</si>
  <si>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</si>
  <si>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</si>
  <si>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</si>
  <si>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</si>
  <si>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</si>
  <si>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</si>
  <si>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</si>
  <si>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</si>
  <si>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</si>
  <si>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</si>
  <si>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</si>
  <si>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</si>
  <si>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</si>
  <si>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</si>
  <si>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</si>
  <si>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</si>
  <si>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</si>
  <si>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</si>
  <si>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</si>
  <si>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</si>
  <si>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</si>
  <si>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</si>
  <si>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EA/SD</t>
  </si>
  <si>
    <t>IBVS 5543</t>
  </si>
  <si>
    <t>I</t>
  </si>
  <si>
    <t># of data points:</t>
  </si>
  <si>
    <t>LQ Cas / ??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</si>
  <si>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</si>
  <si>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</si>
  <si>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</si>
  <si>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</si>
  <si>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</si>
  <si>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</si>
  <si>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5960</t>
  </si>
  <si>
    <t>Add cycle</t>
  </si>
  <si>
    <t>Old Cycle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</si>
  <si>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</si>
  <si>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</si>
  <si>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</si>
  <si>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</si>
  <si>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</si>
  <si>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</si>
  <si>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</si>
  <si>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</si>
  <si>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</si>
  <si>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</si>
  <si>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</si>
  <si>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</si>
  <si>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2452146.406 </t>
  </si>
  <si>
    <t> 24.08.2001 21:44 </t>
  </si>
  <si>
    <t> -0.158 </t>
  </si>
  <si>
    <t>E </t>
  </si>
  <si>
    <t>?</t>
  </si>
  <si>
    <t> R.Diethelm </t>
  </si>
  <si>
    <t> BBS 126 </t>
  </si>
  <si>
    <t>2452981.380 </t>
  </si>
  <si>
    <t> 07.12.2003 21:07 </t>
  </si>
  <si>
    <t> -0.189 </t>
  </si>
  <si>
    <t> E.Blättler </t>
  </si>
  <si>
    <t> BBS 130 </t>
  </si>
  <si>
    <t>2455523.6121 </t>
  </si>
  <si>
    <t> 23.11.2010 02:41 </t>
  </si>
  <si>
    <t> -0.2754 </t>
  </si>
  <si>
    <t>C </t>
  </si>
  <si>
    <t>IBVS 5960 </t>
  </si>
  <si>
    <t>2456246.6776 </t>
  </si>
  <si>
    <t> 15.11.2012 04:15 </t>
  </si>
  <si>
    <t> -0.3071 </t>
  </si>
  <si>
    <t>IBVS 6042 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</si>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</sst>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Cas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90-47FE-BAA1-2A020A32C9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-0.15811519999988377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90-47FE-BAA1-2A020A32C9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90-47FE-BAA1-2A020A32C9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-0.18929280000156723</c:v>
                </c:pt>
                <c:pt idx="3">
                  <c:v>-0.27536240000335965</c:v>
                </c:pt>
                <c:pt idx="4">
                  <c:v>-0.30712959999073064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90-47FE-BAA1-2A020A32C9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90-47FE-BAA1-2A020A32C9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90-47FE-BAA1-2A020A32C9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90-47FE-BAA1-2A020A32C9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8432</c:v>
                </c:pt>
                <c:pt idx="2">
                  <c:v>8723</c:v>
                </c:pt>
                <c:pt idx="3">
                  <c:v>9609</c:v>
                </c:pt>
                <c:pt idx="4">
                  <c:v>9861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0.70389873228209809</c:v>
                </c:pt>
                <c:pt idx="1">
                  <c:v>-0.15840879651989526</c:v>
                </c:pt>
                <c:pt idx="2">
                  <c:v>-0.18816822380658649</c:v>
                </c:pt>
                <c:pt idx="3">
                  <c:v>-0.27877596461761189</c:v>
                </c:pt>
                <c:pt idx="4">
                  <c:v>-0.30454701505144743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90-47FE-BAA1-2A020A32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871304"/>
        <c:axId val="1"/>
      </c:scatterChart>
      <c:valAx>
        <c:axId val="52887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87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591281340236347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314325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847BC2-A90C-D805-5BD7-DF1CD03E3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24</v>
      </c>
      <c r="B2" s="9" t="s">
        <v>27</v>
      </c>
    </row>
    <row r="4" spans="1:6" ht="14.25" thickTop="1" thickBot="1" x14ac:dyDescent="0.25">
      <c r="A4" s="6" t="s">
        <v>0</v>
      </c>
      <c r="C4" s="3">
        <v>27951.5</v>
      </c>
      <c r="D4" s="4">
        <v>2.8694335999999998</v>
      </c>
    </row>
    <row r="5" spans="1:6" ht="13.5" thickTop="1" x14ac:dyDescent="0.2">
      <c r="A5" s="14" t="s">
        <v>32</v>
      </c>
      <c r="B5" s="9"/>
      <c r="C5" s="15">
        <v>-9.5</v>
      </c>
      <c r="D5" s="9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27951.5</v>
      </c>
    </row>
    <row r="8" spans="1:6" x14ac:dyDescent="0.2">
      <c r="A8" t="s">
        <v>3</v>
      </c>
      <c r="C8">
        <f>+D4</f>
        <v>2.8694335999999998</v>
      </c>
    </row>
    <row r="9" spans="1:6" x14ac:dyDescent="0.2">
      <c r="A9" s="29" t="s">
        <v>37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INTERCEPT(INDIRECT($D$9):G992,INDIRECT($C$9):F992)</f>
        <v>0.70389873228209809</v>
      </c>
      <c r="D11" s="17"/>
      <c r="E11" s="9"/>
    </row>
    <row r="12" spans="1:6" x14ac:dyDescent="0.2">
      <c r="A12" s="9" t="s">
        <v>17</v>
      </c>
      <c r="B12" s="9"/>
      <c r="C12" s="16">
        <f ca="1">SLOPE(INDIRECT($D$9):G992,INDIRECT($C$9):F992)</f>
        <v>-1.0226607315014153E-4</v>
      </c>
      <c r="D12" s="17"/>
      <c r="E12" s="9"/>
    </row>
    <row r="13" spans="1:6" x14ac:dyDescent="0.2">
      <c r="A13" s="9" t="s">
        <v>19</v>
      </c>
      <c r="B13" s="9"/>
      <c r="C13" s="17" t="s">
        <v>14</v>
      </c>
    </row>
    <row r="14" spans="1:6" x14ac:dyDescent="0.2">
      <c r="A14" s="9"/>
      <c r="B14" s="9"/>
      <c r="C14" s="9"/>
    </row>
    <row r="15" spans="1:6" x14ac:dyDescent="0.2">
      <c r="A15" s="20" t="s">
        <v>18</v>
      </c>
      <c r="B15" s="9"/>
      <c r="C15" s="21">
        <f ca="1">(C7+C11)+(C8+C12)*INT(MAX(F21:F3533))</f>
        <v>56246.68018258494</v>
      </c>
      <c r="E15" s="22" t="s">
        <v>39</v>
      </c>
      <c r="F15" s="15">
        <v>1</v>
      </c>
    </row>
    <row r="16" spans="1:6" x14ac:dyDescent="0.2">
      <c r="A16" s="24" t="s">
        <v>4</v>
      </c>
      <c r="B16" s="9"/>
      <c r="C16" s="25">
        <f ca="1">+C8+C12</f>
        <v>2.8693313339268496</v>
      </c>
      <c r="E16" s="22" t="s">
        <v>34</v>
      </c>
      <c r="F16" s="23">
        <f ca="1">NOW()+15018.5+$C$5/24</f>
        <v>60328.747820370365</v>
      </c>
    </row>
    <row r="17" spans="1:17" ht="13.5" thickBot="1" x14ac:dyDescent="0.25">
      <c r="A17" s="22" t="s">
        <v>30</v>
      </c>
      <c r="B17" s="9"/>
      <c r="C17" s="9">
        <f>COUNT(C21:C2191)</f>
        <v>5</v>
      </c>
      <c r="E17" s="22" t="s">
        <v>40</v>
      </c>
      <c r="F17" s="23">
        <f ca="1">ROUND(2*(F16-$C$7)/$C$8,0)/2+F15</f>
        <v>11284.5</v>
      </c>
    </row>
    <row r="18" spans="1:17" ht="14.25" thickTop="1" thickBot="1" x14ac:dyDescent="0.25">
      <c r="A18" s="24" t="s">
        <v>5</v>
      </c>
      <c r="B18" s="9"/>
      <c r="C18" s="27">
        <f ca="1">+C15</f>
        <v>56246.68018258494</v>
      </c>
      <c r="D18" s="28">
        <f ca="1">+C16</f>
        <v>2.8693313339268496</v>
      </c>
      <c r="E18" s="22" t="s">
        <v>35</v>
      </c>
      <c r="F18" s="19">
        <f ca="1">ROUND(2*(F16-$C$15)/$C$16,0)/2+F15</f>
        <v>1423.5</v>
      </c>
    </row>
    <row r="19" spans="1:17" ht="13.5" thickTop="1" x14ac:dyDescent="0.2">
      <c r="E19" s="22" t="s">
        <v>36</v>
      </c>
      <c r="F19" s="26">
        <f ca="1">+$C$15+$C$16*F18-15018.5-$C$5/24</f>
        <v>45313.069169763148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25</v>
      </c>
      <c r="M20" s="8" t="s">
        <v>26</v>
      </c>
      <c r="N20" s="8" t="s">
        <v>74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27951.5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0.70389873228209809</v>
      </c>
      <c r="Q21" s="2">
        <f>+C21-15018.5</f>
        <v>12933</v>
      </c>
    </row>
    <row r="22" spans="1:17" x14ac:dyDescent="0.2">
      <c r="A22" s="50" t="s">
        <v>59</v>
      </c>
      <c r="B22" s="52" t="s">
        <v>29</v>
      </c>
      <c r="C22" s="51">
        <v>52146.406000000003</v>
      </c>
      <c r="D22" s="51" t="s">
        <v>52</v>
      </c>
      <c r="E22">
        <f>+(C22-C$7)/C$8</f>
        <v>8431.9448967210828</v>
      </c>
      <c r="F22">
        <f>ROUND(2*E22,0)/2</f>
        <v>8432</v>
      </c>
      <c r="G22">
        <f>+C22-(C$7+F22*C$8)</f>
        <v>-0.15811519999988377</v>
      </c>
      <c r="I22">
        <f>+G22</f>
        <v>-0.15811519999988377</v>
      </c>
      <c r="O22">
        <f ca="1">+C$11+C$12*$F22</f>
        <v>-0.15840879651989526</v>
      </c>
      <c r="Q22" s="2">
        <f>+C22-15018.5</f>
        <v>37127.906000000003</v>
      </c>
    </row>
    <row r="23" spans="1:17" x14ac:dyDescent="0.2">
      <c r="A23" s="10" t="s">
        <v>28</v>
      </c>
      <c r="B23" s="11" t="s">
        <v>29</v>
      </c>
      <c r="C23" s="10">
        <v>52981.38</v>
      </c>
      <c r="D23" s="13">
        <v>2E-3</v>
      </c>
      <c r="E23">
        <f>+(C23-C$7)/C$8</f>
        <v>8722.9340313015073</v>
      </c>
      <c r="F23">
        <f>ROUND(2*E23,0)/2</f>
        <v>8723</v>
      </c>
      <c r="G23">
        <f>+C23-(C$7+F23*C$8)</f>
        <v>-0.18929280000156723</v>
      </c>
      <c r="K23">
        <f>+G23</f>
        <v>-0.18929280000156723</v>
      </c>
      <c r="O23">
        <f ca="1">+C$11+C$12*$F23</f>
        <v>-0.18816822380658649</v>
      </c>
      <c r="Q23" s="2">
        <f>+C23-15018.5</f>
        <v>37962.879999999997</v>
      </c>
    </row>
    <row r="24" spans="1:17" x14ac:dyDescent="0.2">
      <c r="A24" s="34" t="s">
        <v>38</v>
      </c>
      <c r="B24" s="35" t="s">
        <v>29</v>
      </c>
      <c r="C24" s="36">
        <v>55523.612099999998</v>
      </c>
      <c r="D24" s="36">
        <v>5.9999999999999995E-4</v>
      </c>
      <c r="E24">
        <f>+(C24-C$7)/C$8</f>
        <v>9608.9040359742085</v>
      </c>
      <c r="F24">
        <f>ROUND(2*E24,0)/2</f>
        <v>9609</v>
      </c>
      <c r="G24">
        <f>+C24-(C$7+F24*C$8)</f>
        <v>-0.27536240000335965</v>
      </c>
      <c r="K24">
        <f>+G24</f>
        <v>-0.27536240000335965</v>
      </c>
      <c r="O24">
        <f ca="1">+C$11+C$12*$F24</f>
        <v>-0.27877596461761189</v>
      </c>
      <c r="Q24" s="2">
        <f>+C24-15018.5</f>
        <v>40505.112099999998</v>
      </c>
    </row>
    <row r="25" spans="1:17" x14ac:dyDescent="0.2">
      <c r="A25" s="31" t="s">
        <v>41</v>
      </c>
      <c r="B25" s="32" t="s">
        <v>29</v>
      </c>
      <c r="C25" s="33">
        <v>56246.677600000003</v>
      </c>
      <c r="D25" s="33">
        <v>4.0000000000000002E-4</v>
      </c>
      <c r="E25">
        <f>+(C25-C$7)/C$8</f>
        <v>9860.8929650785449</v>
      </c>
      <c r="F25">
        <f>ROUND(2*E25,0)/2</f>
        <v>9861</v>
      </c>
      <c r="G25">
        <f>+C25-(C$7+F25*C$8)</f>
        <v>-0.30712959999073064</v>
      </c>
      <c r="K25">
        <f>+G25</f>
        <v>-0.30712959999073064</v>
      </c>
      <c r="O25">
        <f ca="1">+C$11+C$12*$F25</f>
        <v>-0.30454701505144743</v>
      </c>
      <c r="Q25" s="2">
        <f>+C25-15018.5</f>
        <v>41228.177600000003</v>
      </c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workbookViewId="0">
      <selection activeCell="A11" sqref="A11:D11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7" t="s">
        <v>42</v>
      </c>
      <c r="I1" s="38" t="s">
        <v>43</v>
      </c>
      <c r="J1" s="39" t="s">
        <v>44</v>
      </c>
    </row>
    <row r="2" spans="1:16" x14ac:dyDescent="0.2">
      <c r="I2" s="40" t="s">
        <v>45</v>
      </c>
      <c r="J2" s="41" t="s">
        <v>46</v>
      </c>
    </row>
    <row r="3" spans="1:16" x14ac:dyDescent="0.2">
      <c r="A3" s="42" t="s">
        <v>47</v>
      </c>
      <c r="I3" s="40" t="s">
        <v>48</v>
      </c>
      <c r="J3" s="41" t="s">
        <v>49</v>
      </c>
    </row>
    <row r="4" spans="1:16" x14ac:dyDescent="0.2">
      <c r="I4" s="40" t="s">
        <v>50</v>
      </c>
      <c r="J4" s="41" t="s">
        <v>49</v>
      </c>
    </row>
    <row r="5" spans="1:16" ht="13.5" thickBot="1" x14ac:dyDescent="0.25">
      <c r="I5" s="43" t="s">
        <v>51</v>
      </c>
      <c r="J5" s="44" t="s">
        <v>52</v>
      </c>
    </row>
    <row r="10" spans="1:16" ht="13.5" thickBot="1" x14ac:dyDescent="0.25"/>
    <row r="11" spans="1:16" ht="12.75" customHeight="1" thickBot="1" x14ac:dyDescent="0.25">
      <c r="A11" s="12" t="str">
        <f>P11</f>
        <v> BBS 126 </v>
      </c>
      <c r="B11" s="17" t="str">
        <f>IF(H11=INT(H11),"I","II")</f>
        <v>I</v>
      </c>
      <c r="C11" s="12">
        <f>1*G11</f>
        <v>52146.406000000003</v>
      </c>
      <c r="D11" s="9" t="str">
        <f>VLOOKUP(F11,I$1:J$5,2,FALSE)</f>
        <v>vis</v>
      </c>
      <c r="E11" s="45">
        <f>VLOOKUP(C11,Active!C$21:E$973,3,FALSE)</f>
        <v>8431.9448967210828</v>
      </c>
      <c r="F11" s="17" t="s">
        <v>51</v>
      </c>
      <c r="G11" s="9" t="str">
        <f>MID(I11,3,LEN(I11)-3)</f>
        <v>52146.406</v>
      </c>
      <c r="H11" s="12">
        <f>1*K11</f>
        <v>8432</v>
      </c>
      <c r="I11" s="46" t="s">
        <v>53</v>
      </c>
      <c r="J11" s="47" t="s">
        <v>54</v>
      </c>
      <c r="K11" s="46">
        <v>8432</v>
      </c>
      <c r="L11" s="46" t="s">
        <v>55</v>
      </c>
      <c r="M11" s="47" t="s">
        <v>56</v>
      </c>
      <c r="N11" s="47" t="s">
        <v>57</v>
      </c>
      <c r="O11" s="48" t="s">
        <v>58</v>
      </c>
      <c r="P11" s="48" t="s">
        <v>59</v>
      </c>
    </row>
    <row r="12" spans="1:16" ht="12.75" customHeight="1" thickBot="1" x14ac:dyDescent="0.25">
      <c r="A12" s="12" t="str">
        <f>P12</f>
        <v> BBS 130 </v>
      </c>
      <c r="B12" s="17" t="str">
        <f>IF(H12=INT(H12),"I","II")</f>
        <v>I</v>
      </c>
      <c r="C12" s="12">
        <f>1*G12</f>
        <v>52981.38</v>
      </c>
      <c r="D12" s="9" t="str">
        <f>VLOOKUP(F12,I$1:J$5,2,FALSE)</f>
        <v>vis</v>
      </c>
      <c r="E12" s="45">
        <f>VLOOKUP(C12,Active!C$21:E$973,3,FALSE)</f>
        <v>8722.9340313015073</v>
      </c>
      <c r="F12" s="17" t="s">
        <v>51</v>
      </c>
      <c r="G12" s="9" t="str">
        <f>MID(I12,3,LEN(I12)-3)</f>
        <v>52981.380</v>
      </c>
      <c r="H12" s="12">
        <f>1*K12</f>
        <v>8723</v>
      </c>
      <c r="I12" s="46" t="s">
        <v>60</v>
      </c>
      <c r="J12" s="47" t="s">
        <v>61</v>
      </c>
      <c r="K12" s="46">
        <v>8723</v>
      </c>
      <c r="L12" s="46" t="s">
        <v>62</v>
      </c>
      <c r="M12" s="47" t="s">
        <v>56</v>
      </c>
      <c r="N12" s="47" t="s">
        <v>57</v>
      </c>
      <c r="O12" s="48" t="s">
        <v>63</v>
      </c>
      <c r="P12" s="48" t="s">
        <v>64</v>
      </c>
    </row>
    <row r="13" spans="1:16" ht="12.75" customHeight="1" thickBot="1" x14ac:dyDescent="0.25">
      <c r="A13" s="12" t="str">
        <f>P13</f>
        <v>IBVS 5960 </v>
      </c>
      <c r="B13" s="17" t="str">
        <f>IF(H13=INT(H13),"I","II")</f>
        <v>I</v>
      </c>
      <c r="C13" s="12">
        <f>1*G13</f>
        <v>55523.612099999998</v>
      </c>
      <c r="D13" s="9" t="str">
        <f>VLOOKUP(F13,I$1:J$5,2,FALSE)</f>
        <v>vis</v>
      </c>
      <c r="E13" s="45">
        <f>VLOOKUP(C13,Active!C$21:E$973,3,FALSE)</f>
        <v>9608.9040359742085</v>
      </c>
      <c r="F13" s="17" t="s">
        <v>51</v>
      </c>
      <c r="G13" s="9" t="str">
        <f>MID(I13,3,LEN(I13)-3)</f>
        <v>55523.6121</v>
      </c>
      <c r="H13" s="12">
        <f>1*K13</f>
        <v>9609</v>
      </c>
      <c r="I13" s="46" t="s">
        <v>65</v>
      </c>
      <c r="J13" s="47" t="s">
        <v>66</v>
      </c>
      <c r="K13" s="46">
        <v>9609</v>
      </c>
      <c r="L13" s="46" t="s">
        <v>67</v>
      </c>
      <c r="M13" s="47" t="s">
        <v>68</v>
      </c>
      <c r="N13" s="47" t="s">
        <v>51</v>
      </c>
      <c r="O13" s="48" t="s">
        <v>58</v>
      </c>
      <c r="P13" s="49" t="s">
        <v>69</v>
      </c>
    </row>
    <row r="14" spans="1:16" ht="12.75" customHeight="1" thickBot="1" x14ac:dyDescent="0.25">
      <c r="A14" s="12" t="str">
        <f>P14</f>
        <v>IBVS 6042 </v>
      </c>
      <c r="B14" s="17" t="str">
        <f>IF(H14=INT(H14),"I","II")</f>
        <v>I</v>
      </c>
      <c r="C14" s="12">
        <f>1*G14</f>
        <v>56246.677600000003</v>
      </c>
      <c r="D14" s="9" t="str">
        <f>VLOOKUP(F14,I$1:J$5,2,FALSE)</f>
        <v>vis</v>
      </c>
      <c r="E14" s="45">
        <f>VLOOKUP(C14,Active!C$21:E$973,3,FALSE)</f>
        <v>9860.8929650785449</v>
      </c>
      <c r="F14" s="17" t="s">
        <v>51</v>
      </c>
      <c r="G14" s="9" t="str">
        <f>MID(I14,3,LEN(I14)-3)</f>
        <v>56246.6776</v>
      </c>
      <c r="H14" s="12">
        <f>1*K14</f>
        <v>9861</v>
      </c>
      <c r="I14" s="46" t="s">
        <v>70</v>
      </c>
      <c r="J14" s="47" t="s">
        <v>71</v>
      </c>
      <c r="K14" s="46">
        <v>9861</v>
      </c>
      <c r="L14" s="46" t="s">
        <v>72</v>
      </c>
      <c r="M14" s="47" t="s">
        <v>68</v>
      </c>
      <c r="N14" s="47" t="s">
        <v>51</v>
      </c>
      <c r="O14" s="48" t="s">
        <v>58</v>
      </c>
      <c r="P14" s="49" t="s">
        <v>73</v>
      </c>
    </row>
    <row r="15" spans="1:16" x14ac:dyDescent="0.2">
      <c r="B15" s="17"/>
      <c r="F15" s="17"/>
    </row>
    <row r="16" spans="1:16" x14ac:dyDescent="0.2">
      <c r="B16" s="17"/>
      <c r="F16" s="17"/>
    </row>
    <row r="17" spans="2:6" x14ac:dyDescent="0.2">
      <c r="B17" s="17"/>
      <c r="F17" s="17"/>
    </row>
    <row r="18" spans="2:6" x14ac:dyDescent="0.2">
      <c r="B18" s="17"/>
      <c r="F18" s="17"/>
    </row>
    <row r="19" spans="2:6" x14ac:dyDescent="0.2">
      <c r="B19" s="17"/>
      <c r="F19" s="17"/>
    </row>
    <row r="20" spans="2:6" x14ac:dyDescent="0.2">
      <c r="B20" s="17"/>
      <c r="F20" s="17"/>
    </row>
    <row r="21" spans="2:6" x14ac:dyDescent="0.2">
      <c r="B21" s="17"/>
      <c r="F21" s="17"/>
    </row>
    <row r="22" spans="2:6" x14ac:dyDescent="0.2">
      <c r="B22" s="17"/>
      <c r="F22" s="17"/>
    </row>
    <row r="23" spans="2:6" x14ac:dyDescent="0.2">
      <c r="B23" s="17"/>
      <c r="F23" s="17"/>
    </row>
    <row r="24" spans="2:6" x14ac:dyDescent="0.2">
      <c r="B24" s="17"/>
      <c r="F24" s="17"/>
    </row>
    <row r="25" spans="2:6" x14ac:dyDescent="0.2">
      <c r="B25" s="17"/>
      <c r="F25" s="17"/>
    </row>
    <row r="26" spans="2:6" x14ac:dyDescent="0.2">
      <c r="B26" s="17"/>
      <c r="F26" s="17"/>
    </row>
    <row r="27" spans="2:6" x14ac:dyDescent="0.2">
      <c r="B27" s="17"/>
      <c r="F27" s="17"/>
    </row>
    <row r="28" spans="2:6" x14ac:dyDescent="0.2">
      <c r="B28" s="17"/>
      <c r="F28" s="17"/>
    </row>
    <row r="29" spans="2:6" x14ac:dyDescent="0.2">
      <c r="B29" s="17"/>
      <c r="F29" s="17"/>
    </row>
    <row r="30" spans="2:6" x14ac:dyDescent="0.2">
      <c r="B30" s="17"/>
      <c r="F30" s="17"/>
    </row>
    <row r="31" spans="2:6" x14ac:dyDescent="0.2">
      <c r="B31" s="17"/>
      <c r="F31" s="17"/>
    </row>
    <row r="32" spans="2: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</sheetData>
  <phoneticPr fontId="7" type="noConversion"/>
  <hyperlinks>
    <hyperlink ref="A3" r:id="rId1"/>
    <hyperlink ref="P13" r:id="rId2" display="http://www.konkoly.hu/cgi-bin/IBVS?5960"/>
    <hyperlink ref="P14" r:id="rId3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2024-01-19T04:56:51Z</dcterms:modified>
</cp:coreProperties>
</file>