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BA6ABC5-A0CF-4D85-8D25-28FE50805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6" i="1" l="1"/>
  <c r="F86" i="1" s="1"/>
  <c r="G86" i="1" s="1"/>
  <c r="K86" i="1" s="1"/>
  <c r="Q86" i="1"/>
  <c r="Q85" i="1"/>
  <c r="C7" i="1"/>
  <c r="E85" i="1"/>
  <c r="F85" i="1"/>
  <c r="C8" i="1"/>
  <c r="E37" i="1"/>
  <c r="F37" i="1"/>
  <c r="E41" i="1"/>
  <c r="F41" i="1"/>
  <c r="E66" i="1"/>
  <c r="F66" i="1"/>
  <c r="E67" i="1"/>
  <c r="F67" i="1"/>
  <c r="E40" i="1"/>
  <c r="F40" i="1"/>
  <c r="E42" i="1"/>
  <c r="F42" i="1"/>
  <c r="E21" i="1"/>
  <c r="F21" i="1"/>
  <c r="E23" i="1"/>
  <c r="F23" i="1"/>
  <c r="E53" i="1"/>
  <c r="F53" i="1"/>
  <c r="E54" i="1"/>
  <c r="F54" i="1"/>
  <c r="E35" i="1"/>
  <c r="F35" i="1"/>
  <c r="E38" i="1"/>
  <c r="F38" i="1"/>
  <c r="E75" i="1"/>
  <c r="F75" i="1"/>
  <c r="E76" i="1"/>
  <c r="F76" i="1"/>
  <c r="E80" i="1"/>
  <c r="F80" i="1"/>
  <c r="E82" i="1"/>
  <c r="F82" i="1"/>
  <c r="D9" i="1"/>
  <c r="C9" i="1"/>
  <c r="F16" i="1"/>
  <c r="F17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5" i="1"/>
  <c r="Q76" i="1"/>
  <c r="Q79" i="1"/>
  <c r="Q81" i="1"/>
  <c r="G20" i="2"/>
  <c r="C20" i="2"/>
  <c r="G19" i="2"/>
  <c r="C19" i="2"/>
  <c r="G18" i="2"/>
  <c r="C18" i="2"/>
  <c r="E18" i="2"/>
  <c r="G74" i="2"/>
  <c r="C74" i="2"/>
  <c r="G17" i="2"/>
  <c r="C17" i="2"/>
  <c r="E17" i="2"/>
  <c r="G73" i="2"/>
  <c r="C73" i="2"/>
  <c r="G72" i="2"/>
  <c r="C72" i="2"/>
  <c r="E72" i="2"/>
  <c r="G16" i="2"/>
  <c r="C16" i="2"/>
  <c r="G71" i="2"/>
  <c r="C71" i="2"/>
  <c r="E71" i="2"/>
  <c r="G70" i="2"/>
  <c r="C70" i="2"/>
  <c r="E70" i="2"/>
  <c r="G15" i="2"/>
  <c r="C15" i="2"/>
  <c r="G14" i="2"/>
  <c r="C14" i="2"/>
  <c r="G13" i="2"/>
  <c r="C13" i="2"/>
  <c r="G12" i="2"/>
  <c r="C12" i="2"/>
  <c r="G11" i="2"/>
  <c r="C11" i="2"/>
  <c r="G69" i="2"/>
  <c r="C69" i="2"/>
  <c r="G68" i="2"/>
  <c r="C68" i="2"/>
  <c r="G67" i="2"/>
  <c r="C67" i="2"/>
  <c r="E67" i="2"/>
  <c r="G66" i="2"/>
  <c r="C66" i="2"/>
  <c r="E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E54" i="2"/>
  <c r="G53" i="2"/>
  <c r="C53" i="2"/>
  <c r="E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E42" i="2"/>
  <c r="G41" i="2"/>
  <c r="C41" i="2"/>
  <c r="E41" i="2"/>
  <c r="G40" i="2"/>
  <c r="C40" i="2"/>
  <c r="E40" i="2"/>
  <c r="G39" i="2"/>
  <c r="C39" i="2"/>
  <c r="G38" i="2"/>
  <c r="C38" i="2"/>
  <c r="E38" i="2"/>
  <c r="G37" i="2"/>
  <c r="C37" i="2"/>
  <c r="E37" i="2"/>
  <c r="G36" i="2"/>
  <c r="C36" i="2"/>
  <c r="G35" i="2"/>
  <c r="C35" i="2"/>
  <c r="E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E23" i="2"/>
  <c r="G22" i="2"/>
  <c r="C22" i="2"/>
  <c r="G21" i="2"/>
  <c r="C21" i="2"/>
  <c r="E21" i="2"/>
  <c r="H20" i="2"/>
  <c r="B20" i="2"/>
  <c r="D20" i="2"/>
  <c r="A20" i="2"/>
  <c r="H19" i="2"/>
  <c r="B19" i="2"/>
  <c r="D19" i="2"/>
  <c r="A19" i="2"/>
  <c r="H18" i="2"/>
  <c r="B18" i="2"/>
  <c r="D18" i="2"/>
  <c r="A18" i="2"/>
  <c r="H74" i="2"/>
  <c r="B74" i="2"/>
  <c r="D74" i="2"/>
  <c r="A74" i="2"/>
  <c r="H17" i="2"/>
  <c r="B17" i="2"/>
  <c r="D17" i="2"/>
  <c r="A17" i="2"/>
  <c r="H73" i="2"/>
  <c r="B73" i="2"/>
  <c r="D73" i="2"/>
  <c r="A73" i="2"/>
  <c r="H72" i="2"/>
  <c r="B72" i="2"/>
  <c r="D72" i="2"/>
  <c r="A72" i="2"/>
  <c r="H16" i="2"/>
  <c r="B16" i="2"/>
  <c r="D16" i="2"/>
  <c r="A16" i="2"/>
  <c r="H71" i="2"/>
  <c r="B71" i="2"/>
  <c r="D71" i="2"/>
  <c r="A71" i="2"/>
  <c r="H70" i="2"/>
  <c r="B70" i="2"/>
  <c r="D70" i="2"/>
  <c r="A70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Q82" i="1"/>
  <c r="Q84" i="1"/>
  <c r="Q83" i="1"/>
  <c r="Q80" i="1"/>
  <c r="Q77" i="1"/>
  <c r="Q78" i="1"/>
  <c r="C17" i="1"/>
  <c r="Q71" i="1"/>
  <c r="Q72" i="1"/>
  <c r="Q73" i="1"/>
  <c r="Q74" i="1"/>
  <c r="Q70" i="1"/>
  <c r="E62" i="2"/>
  <c r="E55" i="2"/>
  <c r="E12" i="2"/>
  <c r="E51" i="2"/>
  <c r="E56" i="2"/>
  <c r="E13" i="2"/>
  <c r="E26" i="2"/>
  <c r="E36" i="2"/>
  <c r="E52" i="2"/>
  <c r="E58" i="2"/>
  <c r="E63" i="2"/>
  <c r="E74" i="2"/>
  <c r="E79" i="1"/>
  <c r="F79" i="1"/>
  <c r="G80" i="1"/>
  <c r="J80" i="1"/>
  <c r="E74" i="1"/>
  <c r="F74" i="1"/>
  <c r="G74" i="1"/>
  <c r="I74" i="1"/>
  <c r="G75" i="1"/>
  <c r="E62" i="1"/>
  <c r="F62" i="1"/>
  <c r="G35" i="1"/>
  <c r="I35" i="1"/>
  <c r="E33" i="1"/>
  <c r="F33" i="1"/>
  <c r="G33" i="1"/>
  <c r="I33" i="1"/>
  <c r="G53" i="1"/>
  <c r="H53" i="1"/>
  <c r="E51" i="1"/>
  <c r="F51" i="1"/>
  <c r="G21" i="1"/>
  <c r="H21" i="1"/>
  <c r="E59" i="1"/>
  <c r="F59" i="1"/>
  <c r="G59" i="1"/>
  <c r="I59" i="1"/>
  <c r="G40" i="1"/>
  <c r="I40" i="1"/>
  <c r="E31" i="1"/>
  <c r="F31" i="1"/>
  <c r="G66" i="1"/>
  <c r="I66" i="1"/>
  <c r="E64" i="1"/>
  <c r="F64" i="1"/>
  <c r="G64" i="1"/>
  <c r="I64" i="1"/>
  <c r="G37" i="1"/>
  <c r="H37" i="1"/>
  <c r="E84" i="1"/>
  <c r="F84" i="1"/>
  <c r="G84" i="1"/>
  <c r="J84" i="1"/>
  <c r="G73" i="1"/>
  <c r="I73" i="1"/>
  <c r="E71" i="1"/>
  <c r="F71" i="1"/>
  <c r="G71" i="1"/>
  <c r="I71" i="1"/>
  <c r="E46" i="1"/>
  <c r="F46" i="1"/>
  <c r="G46" i="1"/>
  <c r="I46" i="1"/>
  <c r="E27" i="1"/>
  <c r="F27" i="1"/>
  <c r="G27" i="1"/>
  <c r="I27" i="1"/>
  <c r="E25" i="1"/>
  <c r="F25" i="1"/>
  <c r="G25" i="1"/>
  <c r="H25" i="1"/>
  <c r="G58" i="1"/>
  <c r="I58" i="1"/>
  <c r="E55" i="1"/>
  <c r="F55" i="1"/>
  <c r="G55" i="1"/>
  <c r="I55" i="1"/>
  <c r="E69" i="1"/>
  <c r="E47" i="1"/>
  <c r="F47" i="1"/>
  <c r="G47" i="1"/>
  <c r="H47" i="1"/>
  <c r="E78" i="1"/>
  <c r="F78" i="1"/>
  <c r="G78" i="1"/>
  <c r="K78" i="1"/>
  <c r="E73" i="1"/>
  <c r="F73" i="1"/>
  <c r="E61" i="1"/>
  <c r="E32" i="1"/>
  <c r="F32" i="1"/>
  <c r="G32" i="1"/>
  <c r="I32" i="1"/>
  <c r="E50" i="1"/>
  <c r="F50" i="1"/>
  <c r="G50" i="1"/>
  <c r="H50" i="1"/>
  <c r="E58" i="1"/>
  <c r="F58" i="1"/>
  <c r="E30" i="1"/>
  <c r="F30" i="1"/>
  <c r="G30" i="1"/>
  <c r="I30" i="1"/>
  <c r="E49" i="1"/>
  <c r="F49" i="1"/>
  <c r="G49" i="1"/>
  <c r="H49" i="1"/>
  <c r="G77" i="1"/>
  <c r="I77" i="1"/>
  <c r="E83" i="1"/>
  <c r="F83" i="1"/>
  <c r="G83" i="1"/>
  <c r="J83" i="1"/>
  <c r="E81" i="1"/>
  <c r="F81" i="1"/>
  <c r="G81" i="1"/>
  <c r="K81" i="1"/>
  <c r="E44" i="1"/>
  <c r="F44" i="1"/>
  <c r="G44" i="1"/>
  <c r="I44" i="1"/>
  <c r="G28" i="1"/>
  <c r="I28" i="1"/>
  <c r="E26" i="1"/>
  <c r="F26" i="1"/>
  <c r="G26" i="1"/>
  <c r="I26" i="1"/>
  <c r="E24" i="1"/>
  <c r="F24" i="1"/>
  <c r="G24" i="1"/>
  <c r="H24" i="1"/>
  <c r="E43" i="1"/>
  <c r="F43" i="1"/>
  <c r="G43" i="1"/>
  <c r="I43" i="1"/>
  <c r="E68" i="1"/>
  <c r="F68" i="1"/>
  <c r="G68" i="1"/>
  <c r="I68" i="1"/>
  <c r="G48" i="1"/>
  <c r="H48" i="1"/>
  <c r="E45" i="1"/>
  <c r="G82" i="1"/>
  <c r="J82" i="1"/>
  <c r="E70" i="1"/>
  <c r="F70" i="1"/>
  <c r="G70" i="1"/>
  <c r="H70" i="1"/>
  <c r="G76" i="1"/>
  <c r="I76" i="1"/>
  <c r="E63" i="1"/>
  <c r="F63" i="1"/>
  <c r="G63" i="1"/>
  <c r="I63" i="1"/>
  <c r="G38" i="1"/>
  <c r="I38" i="1"/>
  <c r="E34" i="1"/>
  <c r="F34" i="1"/>
  <c r="G34" i="1"/>
  <c r="I34" i="1"/>
  <c r="G54" i="1"/>
  <c r="H54" i="1"/>
  <c r="E52" i="1"/>
  <c r="F52" i="1"/>
  <c r="G52" i="1"/>
  <c r="H52" i="1"/>
  <c r="G23" i="1"/>
  <c r="H23" i="1"/>
  <c r="E60" i="1"/>
  <c r="F60" i="1"/>
  <c r="G60" i="1"/>
  <c r="I60" i="1"/>
  <c r="G42" i="1"/>
  <c r="I42" i="1"/>
  <c r="E39" i="1"/>
  <c r="F39" i="1"/>
  <c r="G39" i="1"/>
  <c r="I39" i="1"/>
  <c r="G67" i="1"/>
  <c r="I67" i="1"/>
  <c r="E65" i="1"/>
  <c r="F65" i="1"/>
  <c r="G65" i="1"/>
  <c r="I65" i="1"/>
  <c r="G41" i="1"/>
  <c r="H41" i="1"/>
  <c r="E36" i="1"/>
  <c r="F36" i="1"/>
  <c r="G36" i="1"/>
  <c r="H36" i="1"/>
  <c r="G85" i="1"/>
  <c r="K85" i="1"/>
  <c r="G79" i="1"/>
  <c r="K79" i="1"/>
  <c r="E77" i="1"/>
  <c r="F77" i="1"/>
  <c r="E72" i="1"/>
  <c r="F72" i="1"/>
  <c r="G72" i="1"/>
  <c r="I72" i="1"/>
  <c r="G62" i="1"/>
  <c r="I62" i="1"/>
  <c r="E57" i="1"/>
  <c r="F57" i="1"/>
  <c r="G57" i="1"/>
  <c r="I57" i="1"/>
  <c r="E28" i="1"/>
  <c r="F28" i="1"/>
  <c r="G51" i="1"/>
  <c r="H51" i="1"/>
  <c r="E29" i="1"/>
  <c r="E56" i="1"/>
  <c r="F56" i="1"/>
  <c r="G56" i="1"/>
  <c r="I56" i="1"/>
  <c r="G31" i="1"/>
  <c r="I31" i="1"/>
  <c r="E22" i="1"/>
  <c r="F22" i="1"/>
  <c r="G22" i="1"/>
  <c r="I22" i="1"/>
  <c r="E48" i="1"/>
  <c r="F48" i="1"/>
  <c r="F61" i="1"/>
  <c r="G61" i="1"/>
  <c r="I61" i="1"/>
  <c r="E61" i="2"/>
  <c r="E59" i="2"/>
  <c r="E73" i="2"/>
  <c r="E44" i="2"/>
  <c r="E48" i="2"/>
  <c r="F29" i="1"/>
  <c r="G29" i="1"/>
  <c r="H29" i="1"/>
  <c r="E29" i="2"/>
  <c r="I75" i="1"/>
  <c r="E31" i="2"/>
  <c r="E14" i="2"/>
  <c r="E16" i="2"/>
  <c r="E34" i="2"/>
  <c r="E43" i="2"/>
  <c r="E15" i="2"/>
  <c r="E57" i="2"/>
  <c r="E28" i="2"/>
  <c r="E32" i="2"/>
  <c r="E68" i="2"/>
  <c r="E25" i="2"/>
  <c r="E65" i="2"/>
  <c r="E27" i="2"/>
  <c r="F45" i="1"/>
  <c r="G45" i="1"/>
  <c r="H45" i="1"/>
  <c r="E45" i="2"/>
  <c r="E20" i="2"/>
  <c r="E39" i="2"/>
  <c r="E49" i="2"/>
  <c r="E22" i="2"/>
  <c r="E19" i="2"/>
  <c r="E33" i="2"/>
  <c r="E46" i="2"/>
  <c r="E60" i="2"/>
  <c r="E64" i="2"/>
  <c r="E11" i="2"/>
  <c r="F69" i="1"/>
  <c r="G69" i="1"/>
  <c r="I69" i="1"/>
  <c r="E69" i="2"/>
  <c r="E50" i="2"/>
  <c r="E47" i="2"/>
  <c r="E24" i="2"/>
  <c r="E30" i="2"/>
  <c r="C11" i="1"/>
  <c r="C12" i="1"/>
  <c r="O86" i="1" l="1"/>
  <c r="C16" i="1"/>
  <c r="D18" i="1" s="1"/>
  <c r="O28" i="1"/>
  <c r="O39" i="1"/>
  <c r="O50" i="1"/>
  <c r="O24" i="1"/>
  <c r="O35" i="1"/>
  <c r="O38" i="1"/>
  <c r="O49" i="1"/>
  <c r="O73" i="1"/>
  <c r="O45" i="1"/>
  <c r="O36" i="1"/>
  <c r="O47" i="1"/>
  <c r="O58" i="1"/>
  <c r="O32" i="1"/>
  <c r="O43" i="1"/>
  <c r="O46" i="1"/>
  <c r="O57" i="1"/>
  <c r="O70" i="1"/>
  <c r="O29" i="1"/>
  <c r="O44" i="1"/>
  <c r="O55" i="1"/>
  <c r="O66" i="1"/>
  <c r="O40" i="1"/>
  <c r="O51" i="1"/>
  <c r="O54" i="1"/>
  <c r="O65" i="1"/>
  <c r="O80" i="1"/>
  <c r="O79" i="1"/>
  <c r="O52" i="1"/>
  <c r="O63" i="1"/>
  <c r="O21" i="1"/>
  <c r="O48" i="1"/>
  <c r="O59" i="1"/>
  <c r="O62" i="1"/>
  <c r="O81" i="1"/>
  <c r="O84" i="1"/>
  <c r="O23" i="1"/>
  <c r="O33" i="1"/>
  <c r="O60" i="1"/>
  <c r="O76" i="1"/>
  <c r="O37" i="1"/>
  <c r="O56" i="1"/>
  <c r="O67" i="1"/>
  <c r="O75" i="1"/>
  <c r="O74" i="1"/>
  <c r="O77" i="1"/>
  <c r="O22" i="1"/>
  <c r="O68" i="1"/>
  <c r="O26" i="1"/>
  <c r="O53" i="1"/>
  <c r="O64" i="1"/>
  <c r="O85" i="1"/>
  <c r="O25" i="1"/>
  <c r="O83" i="1"/>
  <c r="O71" i="1"/>
  <c r="O34" i="1"/>
  <c r="O78" i="1"/>
  <c r="O31" i="1"/>
  <c r="O42" i="1"/>
  <c r="O69" i="1"/>
  <c r="O27" i="1"/>
  <c r="O30" i="1"/>
  <c r="O41" i="1"/>
  <c r="O82" i="1"/>
  <c r="C15" i="1"/>
  <c r="F18" i="1" s="1"/>
  <c r="O61" i="1"/>
  <c r="O72" i="1"/>
  <c r="C18" i="1" l="1"/>
  <c r="F19" i="1"/>
</calcChain>
</file>

<file path=xl/sharedStrings.xml><?xml version="1.0" encoding="utf-8"?>
<sst xmlns="http://schemas.openxmlformats.org/spreadsheetml/2006/main" count="701" uniqueCount="297">
  <si>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</si>
  <si>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</si>
  <si>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</si>
  <si>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</si>
  <si>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</si>
  <si>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</si>
  <si>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</si>
  <si>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</si>
  <si>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</si>
  <si>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</si>
  <si>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</si>
  <si>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</si>
  <si>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</si>
  <si>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</si>
  <si>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</si>
  <si>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</si>
  <si>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</si>
  <si>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</si>
  <si>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</si>
  <si>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</si>
  <si>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</si>
  <si>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</si>
  <si>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</si>
  <si>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</si>
  <si>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</si>
  <si>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</si>
  <si>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</si>
  <si>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Bull.21</t>
  </si>
  <si>
    <t>B</t>
  </si>
  <si>
    <t>BBSAG Bull.33</t>
  </si>
  <si>
    <t>BBSAG Bull.39</t>
  </si>
  <si>
    <t>BBSAG Bull.53</t>
  </si>
  <si>
    <t># of data points:</t>
  </si>
  <si>
    <t>LR Cas / GSC 04035-00600</t>
  </si>
  <si>
    <t>EB/DM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</si>
  <si>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</si>
  <si>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</si>
  <si>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</si>
  <si>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</si>
  <si>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</si>
  <si>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</si>
  <si>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0028</t>
  </si>
  <si>
    <t>OEJV 0094</t>
  </si>
  <si>
    <t>I</t>
  </si>
  <si>
    <t>IBVS 5918</t>
  </si>
  <si>
    <t>II</t>
  </si>
  <si>
    <t>IBVS 6118</t>
  </si>
  <si>
    <t>IBVS 5984</t>
  </si>
  <si>
    <t>IBVS 6152</t>
  </si>
  <si>
    <t>VSX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</si>
  <si>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</si>
  <si>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</si>
  <si>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</si>
  <si>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</si>
  <si>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</si>
  <si>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</si>
  <si>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</si>
  <si>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</si>
  <si>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</si>
  <si>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</si>
  <si>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</si>
  <si>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</si>
  <si>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2418927.418 </t>
  </si>
  <si>
    <t> 12.09.1910 22:01 </t>
  </si>
  <si>
    <t> -2.187 </t>
  </si>
  <si>
    <t>P </t>
  </si>
  <si>
    <t> N.P.Kukarkina </t>
  </si>
  <si>
    <t> PZ 9.294 </t>
  </si>
  <si>
    <t>2429086.495 </t>
  </si>
  <si>
    <t> 06.07.1938 23:52 </t>
  </si>
  <si>
    <t> -2.276 </t>
  </si>
  <si>
    <t> W.Götz </t>
  </si>
  <si>
    <t> MVS 161 </t>
  </si>
  <si>
    <t>2429162.400 </t>
  </si>
  <si>
    <t> 20.09.1938 21:36 </t>
  </si>
  <si>
    <t> -2.119 </t>
  </si>
  <si>
    <t>2429318.233 </t>
  </si>
  <si>
    <t> 23.02.1939 17:35 </t>
  </si>
  <si>
    <t> -2.238 </t>
  </si>
  <si>
    <t>2429349.272 </t>
  </si>
  <si>
    <t> 26.03.1939 18:31 </t>
  </si>
  <si>
    <t> -2.390 </t>
  </si>
  <si>
    <t>2429494.526 </t>
  </si>
  <si>
    <t> 19.08.1939 00:37 </t>
  </si>
  <si>
    <t> -1.948 </t>
  </si>
  <si>
    <t> VSS 2.314 </t>
  </si>
  <si>
    <t>2429514.443 </t>
  </si>
  <si>
    <t> 07.09.1939 22:37 </t>
  </si>
  <si>
    <t> -2.082 </t>
  </si>
  <si>
    <t>2429576.550 </t>
  </si>
  <si>
    <t> 09.11.1939 01:12 </t>
  </si>
  <si>
    <t> -2.356 </t>
  </si>
  <si>
    <t>2429848.447 </t>
  </si>
  <si>
    <t> 06.08.1940 22:43 </t>
  </si>
  <si>
    <t> -2.262 </t>
  </si>
  <si>
    <t>2429879.526 </t>
  </si>
  <si>
    <t> 07.09.1940 00:37 </t>
  </si>
  <si>
    <t> -2.373 </t>
  </si>
  <si>
    <t>2429982.296 </t>
  </si>
  <si>
    <t> 18.12.1940 19:06 </t>
  </si>
  <si>
    <t> -2.086 </t>
  </si>
  <si>
    <t>2430347.299 </t>
  </si>
  <si>
    <t> 18.12.1941 19:10 </t>
  </si>
  <si>
    <t> -2.456 </t>
  </si>
  <si>
    <t> VSS 2.315 </t>
  </si>
  <si>
    <t>2430590.476 </t>
  </si>
  <si>
    <t> 18.08.1942 23:25 </t>
  </si>
  <si>
    <t>2430608.409 </t>
  </si>
  <si>
    <t> 05.09.1942 21:48 </t>
  </si>
  <si>
    <t> -2.009 </t>
  </si>
  <si>
    <t>2430619.518 </t>
  </si>
  <si>
    <t> 17.09.1942 00:25 </t>
  </si>
  <si>
    <t> -2.040 </t>
  </si>
  <si>
    <t>2430668.236 </t>
  </si>
  <si>
    <t> 04.11.1942 17:39 </t>
  </si>
  <si>
    <t> -2.335 </t>
  </si>
  <si>
    <t> A.J.Filin </t>
  </si>
  <si>
    <t> AC 111.10 </t>
  </si>
  <si>
    <t>2430695.123 </t>
  </si>
  <si>
    <t> 01.12.1942 14:57 </t>
  </si>
  <si>
    <t> -2.183 </t>
  </si>
  <si>
    <t>2430779.329 </t>
  </si>
  <si>
    <t> 23.02.1943 19:53 </t>
  </si>
  <si>
    <t> -2.636 </t>
  </si>
  <si>
    <t>2430973.499 </t>
  </si>
  <si>
    <t> 05.09.1943 23:58 </t>
  </si>
  <si>
    <t> -2.293 </t>
  </si>
  <si>
    <t>2431022.485 </t>
  </si>
  <si>
    <t> 24.10.1943 23:38 </t>
  </si>
  <si>
    <t> -2.320 </t>
  </si>
  <si>
    <t>2431047.119 </t>
  </si>
  <si>
    <t> 18.11.1943 14:51 </t>
  </si>
  <si>
    <t> -2.193 </t>
  </si>
  <si>
    <t>2431316.483 </t>
  </si>
  <si>
    <t> 13.08.1944 23:35 </t>
  </si>
  <si>
    <t> -2.403 </t>
  </si>
  <si>
    <t>2431345.453 </t>
  </si>
  <si>
    <t> 11.09.1944 22:52 </t>
  </si>
  <si>
    <t> -2.396 </t>
  </si>
  <si>
    <t>2431352.493 </t>
  </si>
  <si>
    <t> 18.09.1944 23:49 </t>
  </si>
  <si>
    <t> -2.039 </t>
  </si>
  <si>
    <t>2431381.191 </t>
  </si>
  <si>
    <t> 17.10.1944 16:35 </t>
  </si>
  <si>
    <t> -2.304 </t>
  </si>
  <si>
    <t>2431441.339 </t>
  </si>
  <si>
    <t> 16.12.1944 20:08 </t>
  </si>
  <si>
    <t> -2.309 </t>
  </si>
  <si>
    <t>2431679.403 </t>
  </si>
  <si>
    <t> 11.08.1945 21:40 </t>
  </si>
  <si>
    <t> -2.629 </t>
  </si>
  <si>
    <t>2432798.279 </t>
  </si>
  <si>
    <t> 03.09.1948 18:41 </t>
  </si>
  <si>
    <t> -2.152 </t>
  </si>
  <si>
    <t>2432829.267 </t>
  </si>
  <si>
    <t> 04.10.1948 18:24 </t>
  </si>
  <si>
    <t> -2.355 </t>
  </si>
  <si>
    <t>2433025.321 </t>
  </si>
  <si>
    <t> 18.04.1949 19:42 </t>
  </si>
  <si>
    <t>2433154.504 </t>
  </si>
  <si>
    <t> 26.08.1949 00:05 </t>
  </si>
  <si>
    <t> -2.389 </t>
  </si>
  <si>
    <t>2433495.380 </t>
  </si>
  <si>
    <t> 01.08.1950 21:07 </t>
  </si>
  <si>
    <t> -2.380 </t>
  </si>
  <si>
    <t> T.A.Azarnova </t>
  </si>
  <si>
    <t> PZ 9.39 </t>
  </si>
  <si>
    <t>2433500.368 </t>
  </si>
  <si>
    <t> 06.08.1950 20:49 </t>
  </si>
  <si>
    <t> -1.848 </t>
  </si>
  <si>
    <t>2433541.283 </t>
  </si>
  <si>
    <t> 16.09.1950 18:47 </t>
  </si>
  <si>
    <t> -1.035 </t>
  </si>
  <si>
    <t>2433858.530 </t>
  </si>
  <si>
    <t> 31.07.1951 00:43 </t>
  </si>
  <si>
    <t> -0.148 </t>
  </si>
  <si>
    <t>2433925.476 </t>
  </si>
  <si>
    <t> 05.10.1951 23:25 </t>
  </si>
  <si>
    <t> -0.038 </t>
  </si>
  <si>
    <t>2434121.540 </t>
  </si>
  <si>
    <t> 19.04.1952 00:57 </t>
  </si>
  <si>
    <t> -0.028 </t>
  </si>
  <si>
    <t>2434150.477 </t>
  </si>
  <si>
    <t> 17.05.1952 23:26 </t>
  </si>
  <si>
    <t> -0.054 </t>
  </si>
  <si>
    <t>2434442.300 </t>
  </si>
  <si>
    <t> 05.03.1953 19:12 </t>
  </si>
  <si>
    <t> -0.084 </t>
  </si>
  <si>
    <t>2434451.348 </t>
  </si>
  <si>
    <t> 14.03.1953 20:21 </t>
  </si>
  <si>
    <t> 0.052 </t>
  </si>
  <si>
    <t>2434629.466 </t>
  </si>
  <si>
    <t> 08.09.1953 23:11 </t>
  </si>
  <si>
    <t> -0.061 </t>
  </si>
  <si>
    <t>2434714.321 </t>
  </si>
  <si>
    <t> 02.12.1953 19:42 </t>
  </si>
  <si>
    <t> 0.134 </t>
  </si>
  <si>
    <t>2434716.360 </t>
  </si>
  <si>
    <t> 04.12.1953 20:38 </t>
  </si>
  <si>
    <t>2437044.466 </t>
  </si>
  <si>
    <t> 19.04.1960 23:11 </t>
  </si>
  <si>
    <t> -0.091 </t>
  </si>
  <si>
    <t> H.Busch </t>
  </si>
  <si>
    <t> MHAR 7.2 </t>
  </si>
  <si>
    <t>2437365.371 </t>
  </si>
  <si>
    <t> 06.03.1961 20:54 </t>
  </si>
  <si>
    <t> -0.001 </t>
  </si>
  <si>
    <t>2441188.355 </t>
  </si>
  <si>
    <t> 24.08.1971 20:31 </t>
  </si>
  <si>
    <t> -0.072 </t>
  </si>
  <si>
    <t>2441188.370 </t>
  </si>
  <si>
    <t> 24.08.1971 20:52 </t>
  </si>
  <si>
    <t> -0.057 </t>
  </si>
  <si>
    <t>2441197.332 </t>
  </si>
  <si>
    <t> 02.09.1971 19:58 </t>
  </si>
  <si>
    <t> -0.007 </t>
  </si>
  <si>
    <t>2441598.339 </t>
  </si>
  <si>
    <t> 07.10.1972 20:08 </t>
  </si>
  <si>
    <t> -0.019 </t>
  </si>
  <si>
    <t>2441959.276 </t>
  </si>
  <si>
    <t> 03.10.1973 18:37 </t>
  </si>
  <si>
    <t> 0.000 </t>
  </si>
  <si>
    <t>2442467.308 </t>
  </si>
  <si>
    <t> 23.02.1975 19:23 </t>
  </si>
  <si>
    <t> 0.074 </t>
  </si>
  <si>
    <t>V </t>
  </si>
  <si>
    <t> R.Diethelm </t>
  </si>
  <si>
    <t> BBS 21 </t>
  </si>
  <si>
    <t>2443220.324 </t>
  </si>
  <si>
    <t> 17.03.1977 19:46 </t>
  </si>
  <si>
    <t> 0.064 </t>
  </si>
  <si>
    <t> BBS 33 </t>
  </si>
  <si>
    <t>2443777.297 </t>
  </si>
  <si>
    <t> 25.09.1978 19:07 </t>
  </si>
  <si>
    <t> 0.065 </t>
  </si>
  <si>
    <t> BBS 39 </t>
  </si>
  <si>
    <t>2444637.308 </t>
  </si>
  <si>
    <t> 01.02.1981 19:23 </t>
  </si>
  <si>
    <t> 0.111 </t>
  </si>
  <si>
    <t>E </t>
  </si>
  <si>
    <t>?</t>
  </si>
  <si>
    <t>2452617.45 </t>
  </si>
  <si>
    <t> 08.12.2002 22:48 </t>
  </si>
  <si>
    <t> -0.04 </t>
  </si>
  <si>
    <t> R.Meyer </t>
  </si>
  <si>
    <t>BAVM 157 </t>
  </si>
  <si>
    <t>2452902.62 </t>
  </si>
  <si>
    <t> 20.09.2003 02:52 </t>
  </si>
  <si>
    <t>BAVM 171 </t>
  </si>
  <si>
    <t>2453660.115 </t>
  </si>
  <si>
    <t> 16.10.2005 14:45 </t>
  </si>
  <si>
    <t> -0.025 </t>
  </si>
  <si>
    <t>OEJV 0028 </t>
  </si>
  <si>
    <t>2454453.2596 </t>
  </si>
  <si>
    <t> 18.12.2007 18:13 </t>
  </si>
  <si>
    <t> -0.0084 </t>
  </si>
  <si>
    <t>C </t>
  </si>
  <si>
    <t>R</t>
  </si>
  <si>
    <t> L.Brát </t>
  </si>
  <si>
    <t>OEJV 0094 </t>
  </si>
  <si>
    <t>2454756.2725 </t>
  </si>
  <si>
    <t> 16.10.2008 18:32 </t>
  </si>
  <si>
    <t> 0.0118 </t>
  </si>
  <si>
    <t> H.Ito </t>
  </si>
  <si>
    <t>VSB 48 </t>
  </si>
  <si>
    <t>2454847.6183 </t>
  </si>
  <si>
    <t> 16.01.2009 02:50 </t>
  </si>
  <si>
    <t> 0.0143 </t>
  </si>
  <si>
    <t>-I</t>
  </si>
  <si>
    <t> F.Agerer </t>
  </si>
  <si>
    <t>BAVM 209 </t>
  </si>
  <si>
    <t>2455081.5291 </t>
  </si>
  <si>
    <t> 07.09.2009 00:41 </t>
  </si>
  <si>
    <t>2945</t>
  </si>
  <si>
    <t> -0.0031 </t>
  </si>
  <si>
    <t>BAVM 212 </t>
  </si>
  <si>
    <t>2455491.4504 </t>
  </si>
  <si>
    <t> 21.10.2010 22:48 </t>
  </si>
  <si>
    <t>3037</t>
  </si>
  <si>
    <t> -0.0131 </t>
  </si>
  <si>
    <t>BAVM 215 </t>
  </si>
  <si>
    <t>2456596.4931 </t>
  </si>
  <si>
    <t> 30.10.2013 23:50 </t>
  </si>
  <si>
    <t>3285</t>
  </si>
  <si>
    <t> -0.0025 </t>
  </si>
  <si>
    <t>BAVM 234 </t>
  </si>
  <si>
    <t>2456908.4047 </t>
  </si>
  <si>
    <t> 07.09.2014 21:42 </t>
  </si>
  <si>
    <t>3355</t>
  </si>
  <si>
    <t> 0.0049 </t>
  </si>
  <si>
    <t>BAVM 239 </t>
  </si>
  <si>
    <t>Add cycle</t>
  </si>
  <si>
    <t>Old Cycle</t>
  </si>
  <si>
    <t>s5</t>
  </si>
  <si>
    <t>s6</t>
  </si>
  <si>
    <t>s7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</si>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</sst>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7" fillId="0" borderId="0" xfId="42" applyNumberFormat="1" applyFont="1" applyAlignment="1">
      <alignment horizontal="left" wrapText="1"/>
    </xf>
    <xf numFmtId="165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Cas - O-C Diagr.</a:t>
            </a:r>
          </a:p>
        </c:rich>
      </c:tx>
      <c:layout>
        <c:manualLayout>
          <c:xMode val="edge"/>
          <c:yMode val="edge"/>
          <c:x val="0.3891342436820947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9034893875753"/>
          <c:y val="0.14769252958613219"/>
          <c:w val="0.8281950202411152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4.0907400001742644E-2</c:v>
                </c:pt>
                <c:pt idx="2">
                  <c:v>0.10865120000380557</c:v>
                </c:pt>
                <c:pt idx="3">
                  <c:v>-1.045979999616975E-2</c:v>
                </c:pt>
                <c:pt idx="4">
                  <c:v>-0.1618819999966945</c:v>
                </c:pt>
                <c:pt idx="8">
                  <c:v>-3.3637199998338474E-2</c:v>
                </c:pt>
                <c:pt idx="15">
                  <c:v>-0.10716359999787528</c:v>
                </c:pt>
                <c:pt idx="16">
                  <c:v>4.5188800002506468E-2</c:v>
                </c:pt>
                <c:pt idx="20">
                  <c:v>3.4995399997569621E-2</c:v>
                </c:pt>
                <c:pt idx="24">
                  <c:v>-7.6099599998997292E-2</c:v>
                </c:pt>
                <c:pt idx="26">
                  <c:v>-0.40099779999945895</c:v>
                </c:pt>
                <c:pt idx="27">
                  <c:v>7.5577600007818546E-2</c:v>
                </c:pt>
                <c:pt idx="28">
                  <c:v>-0.12684459999582032</c:v>
                </c:pt>
                <c:pt idx="29">
                  <c:v>-0.12692699999752222</c:v>
                </c:pt>
                <c:pt idx="30">
                  <c:v>-0.16139039999688976</c:v>
                </c:pt>
                <c:pt idx="31">
                  <c:v>-0.15214730000298005</c:v>
                </c:pt>
                <c:pt idx="32">
                  <c:v>0.38007810000272002</c:v>
                </c:pt>
                <c:pt idx="33">
                  <c:v>-1.0347805999990669</c:v>
                </c:pt>
                <c:pt idx="4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A1-4A55-88DD-2993B288BF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-4.8180599998886464E-2</c:v>
                </c:pt>
                <c:pt idx="5">
                  <c:v>0.27944350000325358</c:v>
                </c:pt>
                <c:pt idx="6">
                  <c:v>0.14545780000116793</c:v>
                </c:pt>
                <c:pt idx="7">
                  <c:v>-0.12838659999761148</c:v>
                </c:pt>
                <c:pt idx="9">
                  <c:v>-0.14505939999435213</c:v>
                </c:pt>
                <c:pt idx="10">
                  <c:v>0.14212480000060168</c:v>
                </c:pt>
                <c:pt idx="11">
                  <c:v>-0.22839240000030259</c:v>
                </c:pt>
                <c:pt idx="12">
                  <c:v>0.10889189999943483</c:v>
                </c:pt>
                <c:pt idx="13">
                  <c:v>0.21879350000381237</c:v>
                </c:pt>
                <c:pt idx="14">
                  <c:v>0.18835700000272482</c:v>
                </c:pt>
                <c:pt idx="17">
                  <c:v>-0.40852859999722568</c:v>
                </c:pt>
                <c:pt idx="18">
                  <c:v>-6.472369999755756E-2</c:v>
                </c:pt>
                <c:pt idx="19">
                  <c:v>-9.2244299998128554E-2</c:v>
                </c:pt>
                <c:pt idx="21">
                  <c:v>-0.17536789999576285</c:v>
                </c:pt>
                <c:pt idx="22">
                  <c:v>-0.16790279999986524</c:v>
                </c:pt>
                <c:pt idx="23">
                  <c:v>0.18843530000231112</c:v>
                </c:pt>
                <c:pt idx="25">
                  <c:v>-8.1056700000772253E-2</c:v>
                </c:pt>
                <c:pt idx="34">
                  <c:v>-0.14777719999983674</c:v>
                </c:pt>
                <c:pt idx="35">
                  <c:v>-3.8396199997805525E-2</c:v>
                </c:pt>
                <c:pt idx="36">
                  <c:v>-2.8478599997470155E-2</c:v>
                </c:pt>
                <c:pt idx="37">
                  <c:v>-5.4013499997381587E-2</c:v>
                </c:pt>
                <c:pt idx="38">
                  <c:v>-8.4249799998360686E-2</c:v>
                </c:pt>
                <c:pt idx="39">
                  <c:v>5.2200999998603947E-2</c:v>
                </c:pt>
                <c:pt idx="40">
                  <c:v>-6.0783000000810716E-2</c:v>
                </c:pt>
                <c:pt idx="41">
                  <c:v>0.13449960000434658</c:v>
                </c:pt>
                <c:pt idx="42">
                  <c:v>-5.4387700001825579E-2</c:v>
                </c:pt>
                <c:pt idx="43">
                  <c:v>-9.0616199995565694E-2</c:v>
                </c:pt>
                <c:pt idx="44">
                  <c:v>-1.3873999996576458E-3</c:v>
                </c:pt>
                <c:pt idx="45">
                  <c:v>-7.1994199992332142E-2</c:v>
                </c:pt>
                <c:pt idx="46">
                  <c:v>-5.6994199992914218E-2</c:v>
                </c:pt>
                <c:pt idx="47">
                  <c:v>-6.5433999989181757E-3</c:v>
                </c:pt>
                <c:pt idx="48">
                  <c:v>-1.9257399995694868E-2</c:v>
                </c:pt>
                <c:pt idx="50">
                  <c:v>7.3695599996426608E-2</c:v>
                </c:pt>
                <c:pt idx="51">
                  <c:v>6.3788200000999495E-2</c:v>
                </c:pt>
                <c:pt idx="52">
                  <c:v>6.496319999860134E-2</c:v>
                </c:pt>
                <c:pt idx="53">
                  <c:v>0.11146539999754168</c:v>
                </c:pt>
                <c:pt idx="54">
                  <c:v>-3.8843200003611855E-2</c:v>
                </c:pt>
                <c:pt idx="55">
                  <c:v>-3.8417599993408658E-2</c:v>
                </c:pt>
                <c:pt idx="56">
                  <c:v>-2.5099600003159139E-2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A1-4A55-88DD-2993B288BF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59">
                  <c:v>1.4269500003138091E-2</c:v>
                </c:pt>
                <c:pt idx="61">
                  <c:v>-1.3060199999017641E-2</c:v>
                </c:pt>
                <c:pt idx="62">
                  <c:v>-2.4609999964013696E-3</c:v>
                </c:pt>
                <c:pt idx="63">
                  <c:v>4.916999998386018E-3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A1-4A55-88DD-2993B288BF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57">
                  <c:v>-8.2983999964199029E-3</c:v>
                </c:pt>
                <c:pt idx="58">
                  <c:v>1.1848800000734627E-2</c:v>
                </c:pt>
                <c:pt idx="60">
                  <c:v>-3.0969999934313819E-3</c:v>
                </c:pt>
                <c:pt idx="64">
                  <c:v>2.7236000023549423E-3</c:v>
                </c:pt>
                <c:pt idx="65">
                  <c:v>1.0071200005768333E-2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A1-4A55-88DD-2993B288BF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A1-4A55-88DD-2993B288BF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A1-4A55-88DD-2993B288BF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A1-4A55-88DD-2993B288BF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-0.2520204418426828</c:v>
                </c:pt>
                <c:pt idx="1">
                  <c:v>-0.18368639947978621</c:v>
                </c:pt>
                <c:pt idx="2">
                  <c:v>-0.18317689126918565</c:v>
                </c:pt>
                <c:pt idx="3">
                  <c:v>-0.18212790377677276</c:v>
                </c:pt>
                <c:pt idx="4">
                  <c:v>-0.18191810627829019</c:v>
                </c:pt>
                <c:pt idx="5">
                  <c:v>-0.18094404646390677</c:v>
                </c:pt>
                <c:pt idx="6">
                  <c:v>-0.1808091766434537</c:v>
                </c:pt>
                <c:pt idx="7">
                  <c:v>-0.18038958164648855</c:v>
                </c:pt>
                <c:pt idx="8">
                  <c:v>-0.17856134630256895</c:v>
                </c:pt>
                <c:pt idx="9">
                  <c:v>-0.17835154880408638</c:v>
                </c:pt>
                <c:pt idx="10">
                  <c:v>-0.17766221416621503</c:v>
                </c:pt>
                <c:pt idx="11">
                  <c:v>-0.17520458632684771</c:v>
                </c:pt>
                <c:pt idx="12">
                  <c:v>-0.17357116294580477</c:v>
                </c:pt>
                <c:pt idx="13">
                  <c:v>-0.17345127866095761</c:v>
                </c:pt>
                <c:pt idx="14">
                  <c:v>-0.17337635098292811</c:v>
                </c:pt>
                <c:pt idx="15">
                  <c:v>-0.17304666919959832</c:v>
                </c:pt>
                <c:pt idx="16">
                  <c:v>-0.17286684277232756</c:v>
                </c:pt>
                <c:pt idx="17">
                  <c:v>-0.17229739241930342</c:v>
                </c:pt>
                <c:pt idx="18">
                  <c:v>-0.17099365082159027</c:v>
                </c:pt>
                <c:pt idx="19">
                  <c:v>-0.1706639690382605</c:v>
                </c:pt>
                <c:pt idx="20">
                  <c:v>-0.17049912814659562</c:v>
                </c:pt>
                <c:pt idx="21">
                  <c:v>-0.16868587833828191</c:v>
                </c:pt>
                <c:pt idx="22">
                  <c:v>-0.16849106637540523</c:v>
                </c:pt>
                <c:pt idx="23">
                  <c:v>-0.16844610976858754</c:v>
                </c:pt>
                <c:pt idx="24">
                  <c:v>-0.16825129780571085</c:v>
                </c:pt>
                <c:pt idx="25">
                  <c:v>-0.1678466883443516</c:v>
                </c:pt>
                <c:pt idx="26">
                  <c:v>-0.16624323603452046</c:v>
                </c:pt>
                <c:pt idx="27">
                  <c:v>-0.15872049716035949</c:v>
                </c:pt>
                <c:pt idx="28">
                  <c:v>-0.15851069966187692</c:v>
                </c:pt>
                <c:pt idx="29">
                  <c:v>-0.15719197252855785</c:v>
                </c:pt>
                <c:pt idx="30">
                  <c:v>-0.15632281146341576</c:v>
                </c:pt>
                <c:pt idx="31">
                  <c:v>-0.15403002451571329</c:v>
                </c:pt>
                <c:pt idx="32">
                  <c:v>-0.15400005344450149</c:v>
                </c:pt>
                <c:pt idx="33">
                  <c:v>-0.15371532826798942</c:v>
                </c:pt>
                <c:pt idx="34">
                  <c:v>-0.15158738221195187</c:v>
                </c:pt>
                <c:pt idx="35">
                  <c:v>-0.15113781614377492</c:v>
                </c:pt>
                <c:pt idx="36">
                  <c:v>-0.14981908901045585</c:v>
                </c:pt>
                <c:pt idx="37">
                  <c:v>-0.14962427704757916</c:v>
                </c:pt>
                <c:pt idx="38">
                  <c:v>-0.14766117188320649</c:v>
                </c:pt>
                <c:pt idx="39">
                  <c:v>-0.14760122974078288</c:v>
                </c:pt>
                <c:pt idx="40">
                  <c:v>-0.14640238689231103</c:v>
                </c:pt>
                <c:pt idx="41">
                  <c:v>-0.14583293653928689</c:v>
                </c:pt>
                <c:pt idx="42">
                  <c:v>-0.14581795100368097</c:v>
                </c:pt>
                <c:pt idx="43">
                  <c:v>-0.13015806629551718</c:v>
                </c:pt>
                <c:pt idx="44">
                  <c:v>-0.1280001491682678</c:v>
                </c:pt>
                <c:pt idx="45">
                  <c:v>-0.10228497006854619</c:v>
                </c:pt>
                <c:pt idx="46">
                  <c:v>-0.10228497006854619</c:v>
                </c:pt>
                <c:pt idx="47">
                  <c:v>-0.10222502792612259</c:v>
                </c:pt>
                <c:pt idx="48">
                  <c:v>-9.9527631517060886E-2</c:v>
                </c:pt>
                <c:pt idx="49">
                  <c:v>-9.7099974748905346E-2</c:v>
                </c:pt>
                <c:pt idx="50">
                  <c:v>-9.3683272630760511E-2</c:v>
                </c:pt>
                <c:pt idx="51">
                  <c:v>-8.861816159596686E-2</c:v>
                </c:pt>
                <c:pt idx="52">
                  <c:v>-8.4871777694492265E-2</c:v>
                </c:pt>
                <c:pt idx="53">
                  <c:v>-7.9087360950615498E-2</c:v>
                </c:pt>
                <c:pt idx="54">
                  <c:v>-2.5409172410287492E-2</c:v>
                </c:pt>
                <c:pt idx="55">
                  <c:v>-2.3491023852732495E-2</c:v>
                </c:pt>
                <c:pt idx="56">
                  <c:v>-1.8395941746727054E-2</c:v>
                </c:pt>
                <c:pt idx="57">
                  <c:v>-1.3061091071027223E-2</c:v>
                </c:pt>
                <c:pt idx="58">
                  <c:v>-1.1023058228625038E-2</c:v>
                </c:pt>
                <c:pt idx="59">
                  <c:v>-1.0408651268783209E-2</c:v>
                </c:pt>
                <c:pt idx="60">
                  <c:v>-8.8351700301638747E-3</c:v>
                </c:pt>
                <c:pt idx="61">
                  <c:v>-6.0778314786785748E-3</c:v>
                </c:pt>
                <c:pt idx="62">
                  <c:v>1.3549941818470218E-3</c:v>
                </c:pt>
                <c:pt idx="63">
                  <c:v>3.4529691666727869E-3</c:v>
                </c:pt>
                <c:pt idx="64">
                  <c:v>5.8206837924047322E-3</c:v>
                </c:pt>
                <c:pt idx="65">
                  <c:v>2.0626392971032331E-2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A1-4A55-88DD-2993B288B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92416"/>
        <c:axId val="1"/>
      </c:scatterChart>
      <c:valAx>
        <c:axId val="882892416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667032810326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5814977973568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892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016299174057"/>
          <c:y val="0.92000129214617399"/>
          <c:w val="0.596183010163377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Cas - O-C Diagr.</a:t>
            </a:r>
          </a:p>
        </c:rich>
      </c:tx>
      <c:layout>
        <c:manualLayout>
          <c:xMode val="edge"/>
          <c:yMode val="edge"/>
          <c:x val="0.388563357732776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70096689780094"/>
          <c:y val="0.14723926380368099"/>
          <c:w val="0.8343114477692619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4.0907400001742644E-2</c:v>
                </c:pt>
                <c:pt idx="2">
                  <c:v>0.10865120000380557</c:v>
                </c:pt>
                <c:pt idx="3">
                  <c:v>-1.045979999616975E-2</c:v>
                </c:pt>
                <c:pt idx="4">
                  <c:v>-0.1618819999966945</c:v>
                </c:pt>
                <c:pt idx="8">
                  <c:v>-3.3637199998338474E-2</c:v>
                </c:pt>
                <c:pt idx="15">
                  <c:v>-0.10716359999787528</c:v>
                </c:pt>
                <c:pt idx="16">
                  <c:v>4.5188800002506468E-2</c:v>
                </c:pt>
                <c:pt idx="20">
                  <c:v>3.4995399997569621E-2</c:v>
                </c:pt>
                <c:pt idx="24">
                  <c:v>-7.6099599998997292E-2</c:v>
                </c:pt>
                <c:pt idx="26">
                  <c:v>-0.40099779999945895</c:v>
                </c:pt>
                <c:pt idx="27">
                  <c:v>7.5577600007818546E-2</c:v>
                </c:pt>
                <c:pt idx="28">
                  <c:v>-0.12684459999582032</c:v>
                </c:pt>
                <c:pt idx="29">
                  <c:v>-0.12692699999752222</c:v>
                </c:pt>
                <c:pt idx="30">
                  <c:v>-0.16139039999688976</c:v>
                </c:pt>
                <c:pt idx="31">
                  <c:v>-0.15214730000298005</c:v>
                </c:pt>
                <c:pt idx="32">
                  <c:v>0.38007810000272002</c:v>
                </c:pt>
                <c:pt idx="33">
                  <c:v>-1.0347805999990669</c:v>
                </c:pt>
                <c:pt idx="4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46-416C-8F12-2A014C8405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-4.8180599998886464E-2</c:v>
                </c:pt>
                <c:pt idx="5">
                  <c:v>0.27944350000325358</c:v>
                </c:pt>
                <c:pt idx="6">
                  <c:v>0.14545780000116793</c:v>
                </c:pt>
                <c:pt idx="7">
                  <c:v>-0.12838659999761148</c:v>
                </c:pt>
                <c:pt idx="9">
                  <c:v>-0.14505939999435213</c:v>
                </c:pt>
                <c:pt idx="10">
                  <c:v>0.14212480000060168</c:v>
                </c:pt>
                <c:pt idx="11">
                  <c:v>-0.22839240000030259</c:v>
                </c:pt>
                <c:pt idx="12">
                  <c:v>0.10889189999943483</c:v>
                </c:pt>
                <c:pt idx="13">
                  <c:v>0.21879350000381237</c:v>
                </c:pt>
                <c:pt idx="14">
                  <c:v>0.18835700000272482</c:v>
                </c:pt>
                <c:pt idx="17">
                  <c:v>-0.40852859999722568</c:v>
                </c:pt>
                <c:pt idx="18">
                  <c:v>-6.472369999755756E-2</c:v>
                </c:pt>
                <c:pt idx="19">
                  <c:v>-9.2244299998128554E-2</c:v>
                </c:pt>
                <c:pt idx="21">
                  <c:v>-0.17536789999576285</c:v>
                </c:pt>
                <c:pt idx="22">
                  <c:v>-0.16790279999986524</c:v>
                </c:pt>
                <c:pt idx="23">
                  <c:v>0.18843530000231112</c:v>
                </c:pt>
                <c:pt idx="25">
                  <c:v>-8.1056700000772253E-2</c:v>
                </c:pt>
                <c:pt idx="34">
                  <c:v>-0.14777719999983674</c:v>
                </c:pt>
                <c:pt idx="35">
                  <c:v>-3.8396199997805525E-2</c:v>
                </c:pt>
                <c:pt idx="36">
                  <c:v>-2.8478599997470155E-2</c:v>
                </c:pt>
                <c:pt idx="37">
                  <c:v>-5.4013499997381587E-2</c:v>
                </c:pt>
                <c:pt idx="38">
                  <c:v>-8.4249799998360686E-2</c:v>
                </c:pt>
                <c:pt idx="39">
                  <c:v>5.2200999998603947E-2</c:v>
                </c:pt>
                <c:pt idx="40">
                  <c:v>-6.0783000000810716E-2</c:v>
                </c:pt>
                <c:pt idx="41">
                  <c:v>0.13449960000434658</c:v>
                </c:pt>
                <c:pt idx="42">
                  <c:v>-5.4387700001825579E-2</c:v>
                </c:pt>
                <c:pt idx="43">
                  <c:v>-9.0616199995565694E-2</c:v>
                </c:pt>
                <c:pt idx="44">
                  <c:v>-1.3873999996576458E-3</c:v>
                </c:pt>
                <c:pt idx="45">
                  <c:v>-7.1994199992332142E-2</c:v>
                </c:pt>
                <c:pt idx="46">
                  <c:v>-5.6994199992914218E-2</c:v>
                </c:pt>
                <c:pt idx="47">
                  <c:v>-6.5433999989181757E-3</c:v>
                </c:pt>
                <c:pt idx="48">
                  <c:v>-1.9257399995694868E-2</c:v>
                </c:pt>
                <c:pt idx="50">
                  <c:v>7.3695599996426608E-2</c:v>
                </c:pt>
                <c:pt idx="51">
                  <c:v>6.3788200000999495E-2</c:v>
                </c:pt>
                <c:pt idx="52">
                  <c:v>6.496319999860134E-2</c:v>
                </c:pt>
                <c:pt idx="53">
                  <c:v>0.11146539999754168</c:v>
                </c:pt>
                <c:pt idx="54">
                  <c:v>-3.8843200003611855E-2</c:v>
                </c:pt>
                <c:pt idx="55">
                  <c:v>-3.8417599993408658E-2</c:v>
                </c:pt>
                <c:pt idx="56">
                  <c:v>-2.5099600003159139E-2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46-416C-8F12-2A014C8405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59">
                  <c:v>1.4269500003138091E-2</c:v>
                </c:pt>
                <c:pt idx="61">
                  <c:v>-1.3060199999017641E-2</c:v>
                </c:pt>
                <c:pt idx="62">
                  <c:v>-2.4609999964013696E-3</c:v>
                </c:pt>
                <c:pt idx="63">
                  <c:v>4.916999998386018E-3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46-416C-8F12-2A014C8405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57">
                  <c:v>-8.2983999964199029E-3</c:v>
                </c:pt>
                <c:pt idx="58">
                  <c:v>1.1848800000734627E-2</c:v>
                </c:pt>
                <c:pt idx="60">
                  <c:v>-3.0969999934313819E-3</c:v>
                </c:pt>
                <c:pt idx="64">
                  <c:v>2.7236000023549423E-3</c:v>
                </c:pt>
                <c:pt idx="65">
                  <c:v>1.0071200005768333E-2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46-416C-8F12-2A014C8405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46-416C-8F12-2A014C8405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46-416C-8F12-2A014C8405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8.0000000000000002E-3</c:v>
                  </c:pt>
                  <c:pt idx="57">
                    <c:v>4.0000000000000002E-4</c:v>
                  </c:pt>
                  <c:pt idx="58">
                    <c:v>0</c:v>
                  </c:pt>
                  <c:pt idx="59">
                    <c:v>2.8E-3</c:v>
                  </c:pt>
                  <c:pt idx="60">
                    <c:v>0</c:v>
                  </c:pt>
                  <c:pt idx="61">
                    <c:v>2.52E-2</c:v>
                  </c:pt>
                  <c:pt idx="62">
                    <c:v>9.9000000000000008E-3</c:v>
                  </c:pt>
                  <c:pt idx="63">
                    <c:v>3.0000000000000001E-3</c:v>
                  </c:pt>
                  <c:pt idx="64">
                    <c:v>1.9599999999999999E-2</c:v>
                  </c:pt>
                  <c:pt idx="65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46-416C-8F12-2A014C8405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-5169</c:v>
                </c:pt>
                <c:pt idx="1">
                  <c:v>-2889</c:v>
                </c:pt>
                <c:pt idx="2">
                  <c:v>-2872</c:v>
                </c:pt>
                <c:pt idx="3">
                  <c:v>-2837</c:v>
                </c:pt>
                <c:pt idx="4">
                  <c:v>-2830</c:v>
                </c:pt>
                <c:pt idx="5">
                  <c:v>-2797.5</c:v>
                </c:pt>
                <c:pt idx="6">
                  <c:v>-2793</c:v>
                </c:pt>
                <c:pt idx="7">
                  <c:v>-2779</c:v>
                </c:pt>
                <c:pt idx="8">
                  <c:v>-2718</c:v>
                </c:pt>
                <c:pt idx="9">
                  <c:v>-2711</c:v>
                </c:pt>
                <c:pt idx="10">
                  <c:v>-2688</c:v>
                </c:pt>
                <c:pt idx="11">
                  <c:v>-2606</c:v>
                </c:pt>
                <c:pt idx="12">
                  <c:v>-2551.5</c:v>
                </c:pt>
                <c:pt idx="13">
                  <c:v>-2547.5</c:v>
                </c:pt>
                <c:pt idx="14">
                  <c:v>-2545</c:v>
                </c:pt>
                <c:pt idx="15">
                  <c:v>-2534</c:v>
                </c:pt>
                <c:pt idx="16">
                  <c:v>-2528</c:v>
                </c:pt>
                <c:pt idx="17">
                  <c:v>-2509</c:v>
                </c:pt>
                <c:pt idx="18">
                  <c:v>-2465.5</c:v>
                </c:pt>
                <c:pt idx="19">
                  <c:v>-2454.5</c:v>
                </c:pt>
                <c:pt idx="20">
                  <c:v>-2449</c:v>
                </c:pt>
                <c:pt idx="21">
                  <c:v>-2388.5</c:v>
                </c:pt>
                <c:pt idx="22">
                  <c:v>-2382</c:v>
                </c:pt>
                <c:pt idx="23">
                  <c:v>-2380.5</c:v>
                </c:pt>
                <c:pt idx="24">
                  <c:v>-2374</c:v>
                </c:pt>
                <c:pt idx="25">
                  <c:v>-2360.5</c:v>
                </c:pt>
                <c:pt idx="26">
                  <c:v>-2307</c:v>
                </c:pt>
                <c:pt idx="27">
                  <c:v>-2056</c:v>
                </c:pt>
                <c:pt idx="28">
                  <c:v>-2049</c:v>
                </c:pt>
                <c:pt idx="29">
                  <c:v>-2005</c:v>
                </c:pt>
                <c:pt idx="30">
                  <c:v>-1976</c:v>
                </c:pt>
                <c:pt idx="31">
                  <c:v>-1899.5</c:v>
                </c:pt>
                <c:pt idx="32">
                  <c:v>-1898.5</c:v>
                </c:pt>
                <c:pt idx="33">
                  <c:v>-1889</c:v>
                </c:pt>
                <c:pt idx="34">
                  <c:v>-1818</c:v>
                </c:pt>
                <c:pt idx="35">
                  <c:v>-1803</c:v>
                </c:pt>
                <c:pt idx="36">
                  <c:v>-1759</c:v>
                </c:pt>
                <c:pt idx="37">
                  <c:v>-1752.5</c:v>
                </c:pt>
                <c:pt idx="38">
                  <c:v>-1687</c:v>
                </c:pt>
                <c:pt idx="39">
                  <c:v>-1685</c:v>
                </c:pt>
                <c:pt idx="40">
                  <c:v>-1645</c:v>
                </c:pt>
                <c:pt idx="41">
                  <c:v>-1626</c:v>
                </c:pt>
                <c:pt idx="42">
                  <c:v>-1625.5</c:v>
                </c:pt>
                <c:pt idx="43">
                  <c:v>-1103</c:v>
                </c:pt>
                <c:pt idx="44">
                  <c:v>-1031</c:v>
                </c:pt>
                <c:pt idx="45">
                  <c:v>-173</c:v>
                </c:pt>
                <c:pt idx="46">
                  <c:v>-173</c:v>
                </c:pt>
                <c:pt idx="47">
                  <c:v>-171</c:v>
                </c:pt>
                <c:pt idx="48">
                  <c:v>-81</c:v>
                </c:pt>
                <c:pt idx="49">
                  <c:v>0</c:v>
                </c:pt>
                <c:pt idx="50">
                  <c:v>114</c:v>
                </c:pt>
                <c:pt idx="51">
                  <c:v>283</c:v>
                </c:pt>
                <c:pt idx="52">
                  <c:v>408</c:v>
                </c:pt>
                <c:pt idx="53">
                  <c:v>601</c:v>
                </c:pt>
                <c:pt idx="54">
                  <c:v>2392</c:v>
                </c:pt>
                <c:pt idx="55">
                  <c:v>2456</c:v>
                </c:pt>
                <c:pt idx="56">
                  <c:v>2626</c:v>
                </c:pt>
                <c:pt idx="57">
                  <c:v>2804</c:v>
                </c:pt>
                <c:pt idx="58">
                  <c:v>2872</c:v>
                </c:pt>
                <c:pt idx="59">
                  <c:v>2892.5</c:v>
                </c:pt>
                <c:pt idx="60">
                  <c:v>2945</c:v>
                </c:pt>
                <c:pt idx="61">
                  <c:v>3037</c:v>
                </c:pt>
                <c:pt idx="62">
                  <c:v>3285</c:v>
                </c:pt>
                <c:pt idx="63">
                  <c:v>3355</c:v>
                </c:pt>
                <c:pt idx="64">
                  <c:v>3434</c:v>
                </c:pt>
                <c:pt idx="65">
                  <c:v>3928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-0.2520204418426828</c:v>
                </c:pt>
                <c:pt idx="1">
                  <c:v>-0.18368639947978621</c:v>
                </c:pt>
                <c:pt idx="2">
                  <c:v>-0.18317689126918565</c:v>
                </c:pt>
                <c:pt idx="3">
                  <c:v>-0.18212790377677276</c:v>
                </c:pt>
                <c:pt idx="4">
                  <c:v>-0.18191810627829019</c:v>
                </c:pt>
                <c:pt idx="5">
                  <c:v>-0.18094404646390677</c:v>
                </c:pt>
                <c:pt idx="6">
                  <c:v>-0.1808091766434537</c:v>
                </c:pt>
                <c:pt idx="7">
                  <c:v>-0.18038958164648855</c:v>
                </c:pt>
                <c:pt idx="8">
                  <c:v>-0.17856134630256895</c:v>
                </c:pt>
                <c:pt idx="9">
                  <c:v>-0.17835154880408638</c:v>
                </c:pt>
                <c:pt idx="10">
                  <c:v>-0.17766221416621503</c:v>
                </c:pt>
                <c:pt idx="11">
                  <c:v>-0.17520458632684771</c:v>
                </c:pt>
                <c:pt idx="12">
                  <c:v>-0.17357116294580477</c:v>
                </c:pt>
                <c:pt idx="13">
                  <c:v>-0.17345127866095761</c:v>
                </c:pt>
                <c:pt idx="14">
                  <c:v>-0.17337635098292811</c:v>
                </c:pt>
                <c:pt idx="15">
                  <c:v>-0.17304666919959832</c:v>
                </c:pt>
                <c:pt idx="16">
                  <c:v>-0.17286684277232756</c:v>
                </c:pt>
                <c:pt idx="17">
                  <c:v>-0.17229739241930342</c:v>
                </c:pt>
                <c:pt idx="18">
                  <c:v>-0.17099365082159027</c:v>
                </c:pt>
                <c:pt idx="19">
                  <c:v>-0.1706639690382605</c:v>
                </c:pt>
                <c:pt idx="20">
                  <c:v>-0.17049912814659562</c:v>
                </c:pt>
                <c:pt idx="21">
                  <c:v>-0.16868587833828191</c:v>
                </c:pt>
                <c:pt idx="22">
                  <c:v>-0.16849106637540523</c:v>
                </c:pt>
                <c:pt idx="23">
                  <c:v>-0.16844610976858754</c:v>
                </c:pt>
                <c:pt idx="24">
                  <c:v>-0.16825129780571085</c:v>
                </c:pt>
                <c:pt idx="25">
                  <c:v>-0.1678466883443516</c:v>
                </c:pt>
                <c:pt idx="26">
                  <c:v>-0.16624323603452046</c:v>
                </c:pt>
                <c:pt idx="27">
                  <c:v>-0.15872049716035949</c:v>
                </c:pt>
                <c:pt idx="28">
                  <c:v>-0.15851069966187692</c:v>
                </c:pt>
                <c:pt idx="29">
                  <c:v>-0.15719197252855785</c:v>
                </c:pt>
                <c:pt idx="30">
                  <c:v>-0.15632281146341576</c:v>
                </c:pt>
                <c:pt idx="31">
                  <c:v>-0.15403002451571329</c:v>
                </c:pt>
                <c:pt idx="32">
                  <c:v>-0.15400005344450149</c:v>
                </c:pt>
                <c:pt idx="33">
                  <c:v>-0.15371532826798942</c:v>
                </c:pt>
                <c:pt idx="34">
                  <c:v>-0.15158738221195187</c:v>
                </c:pt>
                <c:pt idx="35">
                  <c:v>-0.15113781614377492</c:v>
                </c:pt>
                <c:pt idx="36">
                  <c:v>-0.14981908901045585</c:v>
                </c:pt>
                <c:pt idx="37">
                  <c:v>-0.14962427704757916</c:v>
                </c:pt>
                <c:pt idx="38">
                  <c:v>-0.14766117188320649</c:v>
                </c:pt>
                <c:pt idx="39">
                  <c:v>-0.14760122974078288</c:v>
                </c:pt>
                <c:pt idx="40">
                  <c:v>-0.14640238689231103</c:v>
                </c:pt>
                <c:pt idx="41">
                  <c:v>-0.14583293653928689</c:v>
                </c:pt>
                <c:pt idx="42">
                  <c:v>-0.14581795100368097</c:v>
                </c:pt>
                <c:pt idx="43">
                  <c:v>-0.13015806629551718</c:v>
                </c:pt>
                <c:pt idx="44">
                  <c:v>-0.1280001491682678</c:v>
                </c:pt>
                <c:pt idx="45">
                  <c:v>-0.10228497006854619</c:v>
                </c:pt>
                <c:pt idx="46">
                  <c:v>-0.10228497006854619</c:v>
                </c:pt>
                <c:pt idx="47">
                  <c:v>-0.10222502792612259</c:v>
                </c:pt>
                <c:pt idx="48">
                  <c:v>-9.9527631517060886E-2</c:v>
                </c:pt>
                <c:pt idx="49">
                  <c:v>-9.7099974748905346E-2</c:v>
                </c:pt>
                <c:pt idx="50">
                  <c:v>-9.3683272630760511E-2</c:v>
                </c:pt>
                <c:pt idx="51">
                  <c:v>-8.861816159596686E-2</c:v>
                </c:pt>
                <c:pt idx="52">
                  <c:v>-8.4871777694492265E-2</c:v>
                </c:pt>
                <c:pt idx="53">
                  <c:v>-7.9087360950615498E-2</c:v>
                </c:pt>
                <c:pt idx="54">
                  <c:v>-2.5409172410287492E-2</c:v>
                </c:pt>
                <c:pt idx="55">
                  <c:v>-2.3491023852732495E-2</c:v>
                </c:pt>
                <c:pt idx="56">
                  <c:v>-1.8395941746727054E-2</c:v>
                </c:pt>
                <c:pt idx="57">
                  <c:v>-1.3061091071027223E-2</c:v>
                </c:pt>
                <c:pt idx="58">
                  <c:v>-1.1023058228625038E-2</c:v>
                </c:pt>
                <c:pt idx="59">
                  <c:v>-1.0408651268783209E-2</c:v>
                </c:pt>
                <c:pt idx="60">
                  <c:v>-8.8351700301638747E-3</c:v>
                </c:pt>
                <c:pt idx="61">
                  <c:v>-6.0778314786785748E-3</c:v>
                </c:pt>
                <c:pt idx="62">
                  <c:v>1.3549941818470218E-3</c:v>
                </c:pt>
                <c:pt idx="63">
                  <c:v>3.4529691666727869E-3</c:v>
                </c:pt>
                <c:pt idx="64">
                  <c:v>5.8206837924047322E-3</c:v>
                </c:pt>
                <c:pt idx="65">
                  <c:v>2.0626392971032331E-2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46-416C-8F12-2A014C840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93728"/>
        <c:axId val="1"/>
      </c:scatterChart>
      <c:valAx>
        <c:axId val="88289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281671169402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893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86818913031766"/>
          <c:y val="0.92024539877300615"/>
          <c:w val="0.5953083797076685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257175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EB9E2A1-A896-EC56-4E7A-9FBF9AD7A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323850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2AE1462-166F-6D5C-1239-A49DB51EE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var.astro.cz/oejv/issues/oejv0028.pdf" TargetMode="External"/><Relationship Id="rId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171" TargetMode="External"/><Relationship Id="rId1" Type="http://schemas.openxmlformats.org/officeDocument/2006/relationships/hyperlink" Target="http://www.bav-astro.de/sfs/BAVM_link.php?BAVMnr=157" TargetMode="External"/><Relationship Id="rId6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var.astro.cz/oejv/issues/oejv0094.pdf" TargetMode="External"/><Relationship Id="rId9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25"/>
  <sheetViews>
    <sheetView tabSelected="1" workbookViewId="0">
      <pane xSplit="14" ySplit="22" topLeftCell="O72" activePane="bottomRight" state="frozen"/>
      <selection pane="topRight" activeCell="O1" sqref="O1"/>
      <selection pane="bottomLeft" activeCell="A23" sqref="A23"/>
      <selection pane="bottomRight" activeCell="A75" sqref="A7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33</v>
      </c>
    </row>
    <row r="2" spans="1:6">
      <c r="A2" t="s">
        <v>25</v>
      </c>
      <c r="B2" s="11" t="s">
        <v>34</v>
      </c>
    </row>
    <row r="4" spans="1:6" ht="14.25" thickTop="1" thickBot="1">
      <c r="A4" s="6" t="s">
        <v>1</v>
      </c>
      <c r="C4" s="3">
        <v>41959.275999999998</v>
      </c>
      <c r="D4" s="4">
        <v>4.4557745999999998</v>
      </c>
    </row>
    <row r="5" spans="1:6" ht="13.5" thickTop="1">
      <c r="A5" s="12" t="s">
        <v>35</v>
      </c>
      <c r="B5" s="13"/>
      <c r="C5" s="14">
        <v>-9.5</v>
      </c>
      <c r="D5" s="13" t="s">
        <v>36</v>
      </c>
    </row>
    <row r="6" spans="1:6">
      <c r="A6" s="6" t="s">
        <v>2</v>
      </c>
    </row>
    <row r="7" spans="1:6">
      <c r="A7" t="s">
        <v>3</v>
      </c>
      <c r="C7">
        <f>+C4</f>
        <v>41959.275999999998</v>
      </c>
    </row>
    <row r="8" spans="1:6">
      <c r="A8" t="s">
        <v>4</v>
      </c>
      <c r="C8">
        <f>+D4</f>
        <v>4.4557745999999998</v>
      </c>
      <c r="D8" t="s">
        <v>49</v>
      </c>
    </row>
    <row r="9" spans="1:6">
      <c r="A9" s="28" t="s">
        <v>40</v>
      </c>
      <c r="B9" s="29">
        <v>75</v>
      </c>
      <c r="C9" s="17" t="str">
        <f>"F"&amp;B9</f>
        <v>F75</v>
      </c>
      <c r="D9" s="18" t="str">
        <f>"G"&amp;B9</f>
        <v>G75</v>
      </c>
    </row>
    <row r="10" spans="1:6" ht="13.5" thickBot="1">
      <c r="A10" s="13"/>
      <c r="B10" s="13"/>
      <c r="C10" s="5" t="s">
        <v>21</v>
      </c>
      <c r="D10" s="5" t="s">
        <v>22</v>
      </c>
      <c r="E10" s="13"/>
    </row>
    <row r="11" spans="1:6">
      <c r="A11" s="13" t="s">
        <v>17</v>
      </c>
      <c r="B11" s="13"/>
      <c r="C11" s="15">
        <f ca="1">INTERCEPT(INDIRECT($D$9):G991,INDIRECT($C$9):F991)</f>
        <v>-9.7099974748905346E-2</v>
      </c>
      <c r="D11" s="16"/>
      <c r="E11" s="13"/>
    </row>
    <row r="12" spans="1:6">
      <c r="A12" s="13" t="s">
        <v>18</v>
      </c>
      <c r="B12" s="13"/>
      <c r="C12" s="15">
        <f ca="1">SLOPE(INDIRECT($D$9):G991,INDIRECT($C$9):F991)</f>
        <v>2.9971071211796762E-5</v>
      </c>
      <c r="D12" s="16"/>
      <c r="E12" s="13"/>
    </row>
    <row r="13" spans="1:6">
      <c r="A13" s="13" t="s">
        <v>20</v>
      </c>
      <c r="B13" s="13"/>
      <c r="C13" s="16" t="s">
        <v>15</v>
      </c>
    </row>
    <row r="14" spans="1:6">
      <c r="A14" s="13"/>
      <c r="B14" s="13"/>
      <c r="C14" s="13"/>
    </row>
    <row r="15" spans="1:6">
      <c r="A15" s="19" t="s">
        <v>19</v>
      </c>
      <c r="B15" s="13"/>
      <c r="C15" s="20">
        <f ca="1">(C7+C11)+(C8+C12)*INT(MAX(F21:F3532))</f>
        <v>59461.579255192963</v>
      </c>
      <c r="E15" s="21" t="s">
        <v>291</v>
      </c>
      <c r="F15" s="14">
        <v>1</v>
      </c>
    </row>
    <row r="16" spans="1:6">
      <c r="A16" s="23" t="s">
        <v>5</v>
      </c>
      <c r="B16" s="13"/>
      <c r="C16" s="24">
        <f ca="1">+C8+C12</f>
        <v>4.4558045710712113</v>
      </c>
      <c r="E16" s="21" t="s">
        <v>37</v>
      </c>
      <c r="F16" s="22">
        <f ca="1">NOW()+15018.5+$C$5/24</f>
        <v>60328.748493634259</v>
      </c>
    </row>
    <row r="17" spans="1:17" ht="13.5" thickBot="1">
      <c r="A17" s="21" t="s">
        <v>32</v>
      </c>
      <c r="B17" s="13"/>
      <c r="C17" s="13">
        <f>COUNT(C21:C2190)</f>
        <v>66</v>
      </c>
      <c r="E17" s="21" t="s">
        <v>292</v>
      </c>
      <c r="F17" s="22">
        <f ca="1">ROUND(2*(F16-$C$7)/$C$8,0)/2+F15</f>
        <v>4123.5</v>
      </c>
    </row>
    <row r="18" spans="1:17" ht="14.25" thickTop="1" thickBot="1">
      <c r="A18" s="23" t="s">
        <v>6</v>
      </c>
      <c r="B18" s="13"/>
      <c r="C18" s="26">
        <f ca="1">+C15</f>
        <v>59461.579255192963</v>
      </c>
      <c r="D18" s="27">
        <f ca="1">+C16</f>
        <v>4.4558045710712113</v>
      </c>
      <c r="E18" s="21" t="s">
        <v>38</v>
      </c>
      <c r="F18" s="18">
        <f ca="1">ROUND(2*(F16-$C$15)/$C$16,0)/2+F15</f>
        <v>195.5</v>
      </c>
    </row>
    <row r="19" spans="1:17" ht="13.5" thickTop="1">
      <c r="E19" s="21" t="s">
        <v>39</v>
      </c>
      <c r="F19" s="25">
        <f ca="1">+$C$15+$C$16*F18-15018.5-$C$5/24</f>
        <v>45314.584882170719</v>
      </c>
    </row>
    <row r="20" spans="1:17" ht="13.5" thickBot="1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57</v>
      </c>
      <c r="I20" s="8" t="s">
        <v>60</v>
      </c>
      <c r="J20" s="8" t="s">
        <v>54</v>
      </c>
      <c r="K20" s="8" t="s">
        <v>52</v>
      </c>
      <c r="L20" s="8" t="s">
        <v>293</v>
      </c>
      <c r="M20" s="8" t="s">
        <v>294</v>
      </c>
      <c r="N20" s="8" t="s">
        <v>295</v>
      </c>
      <c r="O20" s="8" t="s">
        <v>24</v>
      </c>
      <c r="P20" s="7" t="s">
        <v>23</v>
      </c>
      <c r="Q20" s="5" t="s">
        <v>16</v>
      </c>
    </row>
    <row r="21" spans="1:17" ht="12.75" customHeight="1">
      <c r="A21" s="57" t="s">
        <v>67</v>
      </c>
      <c r="B21" s="58" t="s">
        <v>45</v>
      </c>
      <c r="C21" s="57">
        <v>18927.418000000001</v>
      </c>
      <c r="D21" s="57" t="s">
        <v>60</v>
      </c>
      <c r="E21">
        <f t="shared" ref="E21:E52" si="0">+(C21-C$7)/C$8</f>
        <v>-5168.990819239375</v>
      </c>
      <c r="F21">
        <f t="shared" ref="F21:F52" si="1">ROUND(2*E21,0)/2</f>
        <v>-5169</v>
      </c>
      <c r="G21">
        <f t="shared" ref="G21:G52" si="2">+C21-(C$7+F21*C$8)</f>
        <v>4.0907400001742644E-2</v>
      </c>
      <c r="H21">
        <f>+G21</f>
        <v>4.0907400001742644E-2</v>
      </c>
      <c r="O21">
        <f t="shared" ref="O21:O52" ca="1" si="3">+C$11+C$12*F21</f>
        <v>-0.2520204418426828</v>
      </c>
      <c r="Q21" s="2">
        <f t="shared" ref="Q21:Q52" si="4">+C21-15018.5</f>
        <v>3908.9180000000015</v>
      </c>
    </row>
    <row r="22" spans="1:17" ht="12.75" customHeight="1">
      <c r="A22" s="57" t="s">
        <v>72</v>
      </c>
      <c r="B22" s="58" t="s">
        <v>45</v>
      </c>
      <c r="C22" s="57">
        <v>29086.494999999999</v>
      </c>
      <c r="D22" s="57" t="s">
        <v>60</v>
      </c>
      <c r="E22">
        <f t="shared" si="0"/>
        <v>-2889.0108130694043</v>
      </c>
      <c r="F22">
        <f t="shared" si="1"/>
        <v>-2889</v>
      </c>
      <c r="G22">
        <f t="shared" si="2"/>
        <v>-4.8180599998886464E-2</v>
      </c>
      <c r="I22">
        <f>+G22</f>
        <v>-4.8180599998886464E-2</v>
      </c>
      <c r="O22">
        <f t="shared" ca="1" si="3"/>
        <v>-0.18368639947978621</v>
      </c>
      <c r="Q22" s="2">
        <f t="shared" si="4"/>
        <v>14067.994999999999</v>
      </c>
    </row>
    <row r="23" spans="1:17" ht="12.75" customHeight="1">
      <c r="A23" s="57" t="s">
        <v>67</v>
      </c>
      <c r="B23" s="58" t="s">
        <v>45</v>
      </c>
      <c r="C23" s="57">
        <v>29162.400000000001</v>
      </c>
      <c r="D23" s="57" t="s">
        <v>60</v>
      </c>
      <c r="E23">
        <f t="shared" si="0"/>
        <v>-2871.9756156426756</v>
      </c>
      <c r="F23">
        <f t="shared" si="1"/>
        <v>-2872</v>
      </c>
      <c r="G23">
        <f t="shared" si="2"/>
        <v>0.10865120000380557</v>
      </c>
      <c r="H23">
        <f>+G23</f>
        <v>0.10865120000380557</v>
      </c>
      <c r="O23">
        <f t="shared" ca="1" si="3"/>
        <v>-0.18317689126918565</v>
      </c>
      <c r="Q23" s="2">
        <f t="shared" si="4"/>
        <v>14143.900000000001</v>
      </c>
    </row>
    <row r="24" spans="1:17" ht="12.75" customHeight="1">
      <c r="A24" s="57" t="s">
        <v>67</v>
      </c>
      <c r="B24" s="58" t="s">
        <v>45</v>
      </c>
      <c r="C24" s="57">
        <v>29318.233</v>
      </c>
      <c r="D24" s="57" t="s">
        <v>60</v>
      </c>
      <c r="E24">
        <f t="shared" si="0"/>
        <v>-2837.0023474706281</v>
      </c>
      <c r="F24">
        <f t="shared" si="1"/>
        <v>-2837</v>
      </c>
      <c r="G24">
        <f t="shared" si="2"/>
        <v>-1.045979999616975E-2</v>
      </c>
      <c r="H24">
        <f>+G24</f>
        <v>-1.045979999616975E-2</v>
      </c>
      <c r="O24">
        <f t="shared" ca="1" si="3"/>
        <v>-0.18212790377677276</v>
      </c>
      <c r="Q24" s="2">
        <f t="shared" si="4"/>
        <v>14299.733</v>
      </c>
    </row>
    <row r="25" spans="1:17" ht="12.75" customHeight="1">
      <c r="A25" s="57" t="s">
        <v>67</v>
      </c>
      <c r="B25" s="58" t="s">
        <v>45</v>
      </c>
      <c r="C25" s="57">
        <v>29349.272000000001</v>
      </c>
      <c r="D25" s="57" t="s">
        <v>60</v>
      </c>
      <c r="E25">
        <f t="shared" si="0"/>
        <v>-2830.0363308323535</v>
      </c>
      <c r="F25">
        <f t="shared" si="1"/>
        <v>-2830</v>
      </c>
      <c r="G25">
        <f t="shared" si="2"/>
        <v>-0.1618819999966945</v>
      </c>
      <c r="H25">
        <f>+G25</f>
        <v>-0.1618819999966945</v>
      </c>
      <c r="O25">
        <f t="shared" ca="1" si="3"/>
        <v>-0.18191810627829019</v>
      </c>
      <c r="Q25" s="2">
        <f t="shared" si="4"/>
        <v>14330.772000000001</v>
      </c>
    </row>
    <row r="26" spans="1:17" ht="12.75" customHeight="1">
      <c r="A26" s="57" t="s">
        <v>85</v>
      </c>
      <c r="B26" s="58" t="s">
        <v>43</v>
      </c>
      <c r="C26" s="57">
        <v>29494.526000000002</v>
      </c>
      <c r="D26" s="57" t="s">
        <v>60</v>
      </c>
      <c r="E26">
        <f t="shared" si="0"/>
        <v>-2797.4372850906771</v>
      </c>
      <c r="F26">
        <f t="shared" si="1"/>
        <v>-2797.5</v>
      </c>
      <c r="G26">
        <f t="shared" si="2"/>
        <v>0.27944350000325358</v>
      </c>
      <c r="I26">
        <f>+G26</f>
        <v>0.27944350000325358</v>
      </c>
      <c r="O26">
        <f t="shared" ca="1" si="3"/>
        <v>-0.18094404646390677</v>
      </c>
      <c r="Q26" s="2">
        <f t="shared" si="4"/>
        <v>14476.026000000002</v>
      </c>
    </row>
    <row r="27" spans="1:17" ht="12.75" customHeight="1">
      <c r="A27" s="57" t="s">
        <v>85</v>
      </c>
      <c r="B27" s="58" t="s">
        <v>45</v>
      </c>
      <c r="C27" s="57">
        <v>29514.442999999999</v>
      </c>
      <c r="D27" s="57" t="s">
        <v>60</v>
      </c>
      <c r="E27">
        <f t="shared" si="0"/>
        <v>-2792.9673552158583</v>
      </c>
      <c r="F27">
        <f t="shared" si="1"/>
        <v>-2793</v>
      </c>
      <c r="G27">
        <f t="shared" si="2"/>
        <v>0.14545780000116793</v>
      </c>
      <c r="I27">
        <f>+G27</f>
        <v>0.14545780000116793</v>
      </c>
      <c r="O27">
        <f t="shared" ca="1" si="3"/>
        <v>-0.1808091766434537</v>
      </c>
      <c r="Q27" s="2">
        <f t="shared" si="4"/>
        <v>14495.942999999999</v>
      </c>
    </row>
    <row r="28" spans="1:17" ht="12.75" customHeight="1">
      <c r="A28" s="57" t="s">
        <v>85</v>
      </c>
      <c r="B28" s="58" t="s">
        <v>45</v>
      </c>
      <c r="C28" s="57">
        <v>29576.55</v>
      </c>
      <c r="D28" s="57" t="s">
        <v>60</v>
      </c>
      <c r="E28">
        <f t="shared" si="0"/>
        <v>-2779.0288135310971</v>
      </c>
      <c r="F28">
        <f t="shared" si="1"/>
        <v>-2779</v>
      </c>
      <c r="G28">
        <f t="shared" si="2"/>
        <v>-0.12838659999761148</v>
      </c>
      <c r="I28">
        <f>+G28</f>
        <v>-0.12838659999761148</v>
      </c>
      <c r="O28">
        <f t="shared" ca="1" si="3"/>
        <v>-0.18038958164648855</v>
      </c>
      <c r="Q28" s="2">
        <f t="shared" si="4"/>
        <v>14558.05</v>
      </c>
    </row>
    <row r="29" spans="1:17" ht="12.75" customHeight="1">
      <c r="A29" s="57" t="s">
        <v>67</v>
      </c>
      <c r="B29" s="58" t="s">
        <v>45</v>
      </c>
      <c r="C29" s="57">
        <v>29848.447</v>
      </c>
      <c r="D29" s="57" t="s">
        <v>60</v>
      </c>
      <c r="E29">
        <f t="shared" si="0"/>
        <v>-2718.0075491251282</v>
      </c>
      <c r="F29">
        <f t="shared" si="1"/>
        <v>-2718</v>
      </c>
      <c r="G29">
        <f t="shared" si="2"/>
        <v>-3.3637199998338474E-2</v>
      </c>
      <c r="H29">
        <f>+G29</f>
        <v>-3.3637199998338474E-2</v>
      </c>
      <c r="O29">
        <f t="shared" ca="1" si="3"/>
        <v>-0.17856134630256895</v>
      </c>
      <c r="Q29" s="2">
        <f t="shared" si="4"/>
        <v>14829.947</v>
      </c>
    </row>
    <row r="30" spans="1:17" ht="12.75" customHeight="1">
      <c r="A30" s="57" t="s">
        <v>72</v>
      </c>
      <c r="B30" s="58" t="s">
        <v>45</v>
      </c>
      <c r="C30" s="57">
        <v>29879.526000000002</v>
      </c>
      <c r="D30" s="57" t="s">
        <v>60</v>
      </c>
      <c r="E30">
        <f t="shared" si="0"/>
        <v>-2711.0325553720777</v>
      </c>
      <c r="F30">
        <f t="shared" si="1"/>
        <v>-2711</v>
      </c>
      <c r="G30">
        <f t="shared" si="2"/>
        <v>-0.14505939999435213</v>
      </c>
      <c r="I30">
        <f t="shared" ref="I30:I35" si="5">+G30</f>
        <v>-0.14505939999435213</v>
      </c>
      <c r="O30">
        <f t="shared" ca="1" si="3"/>
        <v>-0.17835154880408638</v>
      </c>
      <c r="Q30" s="2">
        <f t="shared" si="4"/>
        <v>14861.026000000002</v>
      </c>
    </row>
    <row r="31" spans="1:17" ht="12.75" customHeight="1">
      <c r="A31" s="57" t="s">
        <v>72</v>
      </c>
      <c r="B31" s="58" t="s">
        <v>45</v>
      </c>
      <c r="C31" s="57">
        <v>29982.295999999998</v>
      </c>
      <c r="D31" s="57" t="s">
        <v>60</v>
      </c>
      <c r="E31">
        <f t="shared" si="0"/>
        <v>-2687.9681032339472</v>
      </c>
      <c r="F31">
        <f t="shared" si="1"/>
        <v>-2688</v>
      </c>
      <c r="G31">
        <f t="shared" si="2"/>
        <v>0.14212480000060168</v>
      </c>
      <c r="I31">
        <f t="shared" si="5"/>
        <v>0.14212480000060168</v>
      </c>
      <c r="O31">
        <f t="shared" ca="1" si="3"/>
        <v>-0.17766221416621503</v>
      </c>
      <c r="Q31" s="2">
        <f t="shared" si="4"/>
        <v>14963.795999999998</v>
      </c>
    </row>
    <row r="32" spans="1:17" ht="12.75" customHeight="1">
      <c r="A32" s="57" t="s">
        <v>104</v>
      </c>
      <c r="B32" s="58" t="s">
        <v>45</v>
      </c>
      <c r="C32" s="57">
        <v>30347.298999999999</v>
      </c>
      <c r="D32" s="57" t="s">
        <v>60</v>
      </c>
      <c r="E32">
        <f t="shared" si="0"/>
        <v>-2606.0512576197189</v>
      </c>
      <c r="F32">
        <f t="shared" si="1"/>
        <v>-2606</v>
      </c>
      <c r="G32">
        <f t="shared" si="2"/>
        <v>-0.22839240000030259</v>
      </c>
      <c r="I32">
        <f t="shared" si="5"/>
        <v>-0.22839240000030259</v>
      </c>
      <c r="O32">
        <f t="shared" ca="1" si="3"/>
        <v>-0.17520458632684771</v>
      </c>
      <c r="Q32" s="2">
        <f t="shared" si="4"/>
        <v>15328.798999999999</v>
      </c>
    </row>
    <row r="33" spans="1:17" ht="12.75" customHeight="1">
      <c r="A33" s="57" t="s">
        <v>104</v>
      </c>
      <c r="B33" s="58" t="s">
        <v>43</v>
      </c>
      <c r="C33" s="57">
        <v>30590.475999999999</v>
      </c>
      <c r="D33" s="57" t="s">
        <v>60</v>
      </c>
      <c r="E33">
        <f t="shared" si="0"/>
        <v>-2551.4755616228881</v>
      </c>
      <c r="F33">
        <f t="shared" si="1"/>
        <v>-2551.5</v>
      </c>
      <c r="G33">
        <f t="shared" si="2"/>
        <v>0.10889189999943483</v>
      </c>
      <c r="I33">
        <f t="shared" si="5"/>
        <v>0.10889189999943483</v>
      </c>
      <c r="O33">
        <f t="shared" ca="1" si="3"/>
        <v>-0.17357116294580477</v>
      </c>
      <c r="Q33" s="2">
        <f t="shared" si="4"/>
        <v>15571.975999999999</v>
      </c>
    </row>
    <row r="34" spans="1:17" ht="12.75" customHeight="1">
      <c r="A34" s="57" t="s">
        <v>104</v>
      </c>
      <c r="B34" s="58" t="s">
        <v>43</v>
      </c>
      <c r="C34" s="57">
        <v>30608.409</v>
      </c>
      <c r="D34" s="57" t="s">
        <v>60</v>
      </c>
      <c r="E34">
        <f t="shared" si="0"/>
        <v>-2547.4508966409562</v>
      </c>
      <c r="F34">
        <f t="shared" si="1"/>
        <v>-2547.5</v>
      </c>
      <c r="G34">
        <f t="shared" si="2"/>
        <v>0.21879350000381237</v>
      </c>
      <c r="I34">
        <f t="shared" si="5"/>
        <v>0.21879350000381237</v>
      </c>
      <c r="O34">
        <f t="shared" ca="1" si="3"/>
        <v>-0.17345127866095761</v>
      </c>
      <c r="Q34" s="2">
        <f t="shared" si="4"/>
        <v>15589.909</v>
      </c>
    </row>
    <row r="35" spans="1:17" ht="12.75" customHeight="1">
      <c r="A35" s="57" t="s">
        <v>104</v>
      </c>
      <c r="B35" s="58" t="s">
        <v>45</v>
      </c>
      <c r="C35" s="57">
        <v>30619.518</v>
      </c>
      <c r="D35" s="57" t="s">
        <v>60</v>
      </c>
      <c r="E35">
        <f t="shared" si="0"/>
        <v>-2544.9577274398034</v>
      </c>
      <c r="F35">
        <f t="shared" si="1"/>
        <v>-2545</v>
      </c>
      <c r="G35">
        <f t="shared" si="2"/>
        <v>0.18835700000272482</v>
      </c>
      <c r="I35">
        <f t="shared" si="5"/>
        <v>0.18835700000272482</v>
      </c>
      <c r="O35">
        <f t="shared" ca="1" si="3"/>
        <v>-0.17337635098292811</v>
      </c>
      <c r="Q35" s="2">
        <f t="shared" si="4"/>
        <v>15601.018</v>
      </c>
    </row>
    <row r="36" spans="1:17" ht="12.75" customHeight="1">
      <c r="A36" s="57" t="s">
        <v>117</v>
      </c>
      <c r="B36" s="58" t="s">
        <v>45</v>
      </c>
      <c r="C36" s="57">
        <v>30668.236000000001</v>
      </c>
      <c r="D36" s="57" t="s">
        <v>60</v>
      </c>
      <c r="E36">
        <f t="shared" si="0"/>
        <v>-2534.0240504984245</v>
      </c>
      <c r="F36">
        <f t="shared" si="1"/>
        <v>-2534</v>
      </c>
      <c r="G36">
        <f t="shared" si="2"/>
        <v>-0.10716359999787528</v>
      </c>
      <c r="H36">
        <f>+G36</f>
        <v>-0.10716359999787528</v>
      </c>
      <c r="O36">
        <f t="shared" ca="1" si="3"/>
        <v>-0.17304666919959832</v>
      </c>
      <c r="Q36" s="2">
        <f t="shared" si="4"/>
        <v>15649.736000000001</v>
      </c>
    </row>
    <row r="37" spans="1:17">
      <c r="A37" s="57" t="s">
        <v>117</v>
      </c>
      <c r="B37" s="58" t="s">
        <v>45</v>
      </c>
      <c r="C37" s="57">
        <v>30695.123</v>
      </c>
      <c r="D37" s="57" t="s">
        <v>60</v>
      </c>
      <c r="E37">
        <f t="shared" si="0"/>
        <v>-2527.989858373895</v>
      </c>
      <c r="F37">
        <f t="shared" si="1"/>
        <v>-2528</v>
      </c>
      <c r="G37">
        <f t="shared" si="2"/>
        <v>4.5188800002506468E-2</v>
      </c>
      <c r="H37">
        <f>+G37</f>
        <v>4.5188800002506468E-2</v>
      </c>
      <c r="O37">
        <f t="shared" ca="1" si="3"/>
        <v>-0.17286684277232756</v>
      </c>
      <c r="Q37" s="2">
        <f t="shared" si="4"/>
        <v>15676.623</v>
      </c>
    </row>
    <row r="38" spans="1:17">
      <c r="A38" s="57" t="s">
        <v>104</v>
      </c>
      <c r="B38" s="58" t="s">
        <v>45</v>
      </c>
      <c r="C38" s="57">
        <v>30779.329000000002</v>
      </c>
      <c r="D38" s="57" t="s">
        <v>60</v>
      </c>
      <c r="E38">
        <f t="shared" si="0"/>
        <v>-2509.091685203286</v>
      </c>
      <c r="F38">
        <f t="shared" si="1"/>
        <v>-2509</v>
      </c>
      <c r="G38">
        <f t="shared" si="2"/>
        <v>-0.40852859999722568</v>
      </c>
      <c r="I38">
        <f>+G38</f>
        <v>-0.40852859999722568</v>
      </c>
      <c r="O38">
        <f t="shared" ca="1" si="3"/>
        <v>-0.17229739241930342</v>
      </c>
      <c r="Q38" s="2">
        <f t="shared" si="4"/>
        <v>15760.829000000002</v>
      </c>
    </row>
    <row r="39" spans="1:17">
      <c r="A39" s="57" t="s">
        <v>72</v>
      </c>
      <c r="B39" s="58" t="s">
        <v>43</v>
      </c>
      <c r="C39" s="57">
        <v>30973.499</v>
      </c>
      <c r="D39" s="57" t="s">
        <v>60</v>
      </c>
      <c r="E39">
        <f t="shared" si="0"/>
        <v>-2465.5145258020902</v>
      </c>
      <c r="F39">
        <f t="shared" si="1"/>
        <v>-2465.5</v>
      </c>
      <c r="G39">
        <f t="shared" si="2"/>
        <v>-6.472369999755756E-2</v>
      </c>
      <c r="I39">
        <f>+G39</f>
        <v>-6.472369999755756E-2</v>
      </c>
      <c r="O39">
        <f t="shared" ca="1" si="3"/>
        <v>-0.17099365082159027</v>
      </c>
      <c r="Q39" s="2">
        <f t="shared" si="4"/>
        <v>15954.999</v>
      </c>
    </row>
    <row r="40" spans="1:17">
      <c r="A40" s="57" t="s">
        <v>72</v>
      </c>
      <c r="B40" s="58" t="s">
        <v>43</v>
      </c>
      <c r="C40" s="57">
        <v>31022.485000000001</v>
      </c>
      <c r="D40" s="57" t="s">
        <v>60</v>
      </c>
      <c r="E40">
        <f t="shared" si="0"/>
        <v>-2454.5207021917126</v>
      </c>
      <c r="F40">
        <f t="shared" si="1"/>
        <v>-2454.5</v>
      </c>
      <c r="G40">
        <f t="shared" si="2"/>
        <v>-9.2244299998128554E-2</v>
      </c>
      <c r="I40">
        <f>+G40</f>
        <v>-9.2244299998128554E-2</v>
      </c>
      <c r="O40">
        <f t="shared" ca="1" si="3"/>
        <v>-0.1706639690382605</v>
      </c>
      <c r="Q40" s="2">
        <f t="shared" si="4"/>
        <v>16003.985000000001</v>
      </c>
    </row>
    <row r="41" spans="1:17">
      <c r="A41" s="57" t="s">
        <v>117</v>
      </c>
      <c r="B41" s="58" t="s">
        <v>45</v>
      </c>
      <c r="C41" s="57">
        <v>31047.118999999999</v>
      </c>
      <c r="D41" s="57" t="s">
        <v>60</v>
      </c>
      <c r="E41">
        <f t="shared" si="0"/>
        <v>-2448.992146056939</v>
      </c>
      <c r="F41">
        <f t="shared" si="1"/>
        <v>-2449</v>
      </c>
      <c r="G41">
        <f t="shared" si="2"/>
        <v>3.4995399997569621E-2</v>
      </c>
      <c r="H41">
        <f>+G41</f>
        <v>3.4995399997569621E-2</v>
      </c>
      <c r="O41">
        <f t="shared" ca="1" si="3"/>
        <v>-0.17049912814659562</v>
      </c>
      <c r="Q41" s="2">
        <f t="shared" si="4"/>
        <v>16028.618999999999</v>
      </c>
    </row>
    <row r="42" spans="1:17">
      <c r="A42" s="57" t="s">
        <v>72</v>
      </c>
      <c r="B42" s="58" t="s">
        <v>43</v>
      </c>
      <c r="C42" s="57">
        <v>31316.483</v>
      </c>
      <c r="D42" s="57" t="s">
        <v>60</v>
      </c>
      <c r="E42">
        <f t="shared" si="0"/>
        <v>-2388.5393574441578</v>
      </c>
      <c r="F42">
        <f t="shared" si="1"/>
        <v>-2388.5</v>
      </c>
      <c r="G42">
        <f t="shared" si="2"/>
        <v>-0.17536789999576285</v>
      </c>
      <c r="I42">
        <f>+G42</f>
        <v>-0.17536789999576285</v>
      </c>
      <c r="O42">
        <f t="shared" ca="1" si="3"/>
        <v>-0.16868587833828191</v>
      </c>
      <c r="Q42" s="2">
        <f t="shared" si="4"/>
        <v>16297.983</v>
      </c>
    </row>
    <row r="43" spans="1:17">
      <c r="A43" s="57" t="s">
        <v>72</v>
      </c>
      <c r="B43" s="58" t="s">
        <v>45</v>
      </c>
      <c r="C43" s="57">
        <v>31345.453000000001</v>
      </c>
      <c r="D43" s="57" t="s">
        <v>60</v>
      </c>
      <c r="E43">
        <f t="shared" si="0"/>
        <v>-2382.0376820676693</v>
      </c>
      <c r="F43">
        <f t="shared" si="1"/>
        <v>-2382</v>
      </c>
      <c r="G43">
        <f t="shared" si="2"/>
        <v>-0.16790279999986524</v>
      </c>
      <c r="I43">
        <f>+G43</f>
        <v>-0.16790279999986524</v>
      </c>
      <c r="O43">
        <f t="shared" ca="1" si="3"/>
        <v>-0.16849106637540523</v>
      </c>
      <c r="Q43" s="2">
        <f t="shared" si="4"/>
        <v>16326.953000000001</v>
      </c>
    </row>
    <row r="44" spans="1:17">
      <c r="A44" s="57" t="s">
        <v>104</v>
      </c>
      <c r="B44" s="58" t="s">
        <v>43</v>
      </c>
      <c r="C44" s="57">
        <v>31352.492999999999</v>
      </c>
      <c r="D44" s="57" t="s">
        <v>60</v>
      </c>
      <c r="E44">
        <f t="shared" si="0"/>
        <v>-2380.4577098671016</v>
      </c>
      <c r="F44">
        <f t="shared" si="1"/>
        <v>-2380.5</v>
      </c>
      <c r="G44">
        <f t="shared" si="2"/>
        <v>0.18843530000231112</v>
      </c>
      <c r="I44">
        <f>+G44</f>
        <v>0.18843530000231112</v>
      </c>
      <c r="O44">
        <f t="shared" ca="1" si="3"/>
        <v>-0.16844610976858754</v>
      </c>
      <c r="Q44" s="2">
        <f t="shared" si="4"/>
        <v>16333.992999999999</v>
      </c>
    </row>
    <row r="45" spans="1:17">
      <c r="A45" s="57" t="s">
        <v>117</v>
      </c>
      <c r="B45" s="58" t="s">
        <v>45</v>
      </c>
      <c r="C45" s="57">
        <v>31381.190999999999</v>
      </c>
      <c r="D45" s="57" t="s">
        <v>60</v>
      </c>
      <c r="E45">
        <f t="shared" si="0"/>
        <v>-2374.0170788710902</v>
      </c>
      <c r="F45">
        <f t="shared" si="1"/>
        <v>-2374</v>
      </c>
      <c r="G45">
        <f t="shared" si="2"/>
        <v>-7.6099599998997292E-2</v>
      </c>
      <c r="H45">
        <f>+G45</f>
        <v>-7.6099599998997292E-2</v>
      </c>
      <c r="O45">
        <f t="shared" ca="1" si="3"/>
        <v>-0.16825129780571085</v>
      </c>
      <c r="Q45" s="2">
        <f t="shared" si="4"/>
        <v>16362.690999999999</v>
      </c>
    </row>
    <row r="46" spans="1:17">
      <c r="A46" s="57" t="s">
        <v>104</v>
      </c>
      <c r="B46" s="58" t="s">
        <v>43</v>
      </c>
      <c r="C46" s="57">
        <v>31441.339</v>
      </c>
      <c r="D46" s="57" t="s">
        <v>60</v>
      </c>
      <c r="E46">
        <f t="shared" si="0"/>
        <v>-2360.5181913824813</v>
      </c>
      <c r="F46">
        <f t="shared" si="1"/>
        <v>-2360.5</v>
      </c>
      <c r="G46">
        <f t="shared" si="2"/>
        <v>-8.1056700000772253E-2</v>
      </c>
      <c r="I46">
        <f>+G46</f>
        <v>-8.1056700000772253E-2</v>
      </c>
      <c r="O46">
        <f t="shared" ca="1" si="3"/>
        <v>-0.1678466883443516</v>
      </c>
      <c r="Q46" s="2">
        <f t="shared" si="4"/>
        <v>16422.839</v>
      </c>
    </row>
    <row r="47" spans="1:17">
      <c r="A47" s="57" t="s">
        <v>117</v>
      </c>
      <c r="B47" s="58" t="s">
        <v>45</v>
      </c>
      <c r="C47" s="57">
        <v>31679.402999999998</v>
      </c>
      <c r="D47" s="57" t="s">
        <v>60</v>
      </c>
      <c r="E47">
        <f t="shared" si="0"/>
        <v>-2307.0899950818875</v>
      </c>
      <c r="F47">
        <f t="shared" si="1"/>
        <v>-2307</v>
      </c>
      <c r="G47">
        <f t="shared" si="2"/>
        <v>-0.40099779999945895</v>
      </c>
      <c r="H47">
        <f t="shared" ref="H47:H54" si="6">+G47</f>
        <v>-0.40099779999945895</v>
      </c>
      <c r="O47">
        <f t="shared" ca="1" si="3"/>
        <v>-0.16624323603452046</v>
      </c>
      <c r="Q47" s="2">
        <f t="shared" si="4"/>
        <v>16660.902999999998</v>
      </c>
    </row>
    <row r="48" spans="1:17">
      <c r="A48" s="57" t="s">
        <v>117</v>
      </c>
      <c r="B48" s="58" t="s">
        <v>45</v>
      </c>
      <c r="C48" s="57">
        <v>32798.279000000002</v>
      </c>
      <c r="D48" s="57" t="s">
        <v>60</v>
      </c>
      <c r="E48">
        <f t="shared" si="0"/>
        <v>-2055.983038280257</v>
      </c>
      <c r="F48">
        <f t="shared" si="1"/>
        <v>-2056</v>
      </c>
      <c r="G48">
        <f t="shared" si="2"/>
        <v>7.5577600007818546E-2</v>
      </c>
      <c r="H48">
        <f t="shared" si="6"/>
        <v>7.5577600007818546E-2</v>
      </c>
      <c r="O48">
        <f t="shared" ca="1" si="3"/>
        <v>-0.15872049716035949</v>
      </c>
      <c r="Q48" s="2">
        <f t="shared" si="4"/>
        <v>17779.779000000002</v>
      </c>
    </row>
    <row r="49" spans="1:17">
      <c r="A49" s="57" t="s">
        <v>117</v>
      </c>
      <c r="B49" s="58" t="s">
        <v>45</v>
      </c>
      <c r="C49" s="57">
        <v>32829.267</v>
      </c>
      <c r="D49" s="57" t="s">
        <v>60</v>
      </c>
      <c r="E49">
        <f t="shared" si="0"/>
        <v>-2049.0284674633226</v>
      </c>
      <c r="F49">
        <f t="shared" si="1"/>
        <v>-2049</v>
      </c>
      <c r="G49">
        <f t="shared" si="2"/>
        <v>-0.12684459999582032</v>
      </c>
      <c r="H49">
        <f t="shared" si="6"/>
        <v>-0.12684459999582032</v>
      </c>
      <c r="O49">
        <f t="shared" ca="1" si="3"/>
        <v>-0.15851069966187692</v>
      </c>
      <c r="Q49" s="2">
        <f t="shared" si="4"/>
        <v>17810.767</v>
      </c>
    </row>
    <row r="50" spans="1:17">
      <c r="A50" s="57" t="s">
        <v>67</v>
      </c>
      <c r="B50" s="58" t="s">
        <v>45</v>
      </c>
      <c r="C50" s="57">
        <v>33025.321000000004</v>
      </c>
      <c r="D50" s="57" t="s">
        <v>60</v>
      </c>
      <c r="E50">
        <f t="shared" si="0"/>
        <v>-2005.028485956178</v>
      </c>
      <c r="F50">
        <f t="shared" si="1"/>
        <v>-2005</v>
      </c>
      <c r="G50">
        <f t="shared" si="2"/>
        <v>-0.12692699999752222</v>
      </c>
      <c r="H50">
        <f t="shared" si="6"/>
        <v>-0.12692699999752222</v>
      </c>
      <c r="O50">
        <f t="shared" ca="1" si="3"/>
        <v>-0.15719197252855785</v>
      </c>
      <c r="Q50" s="2">
        <f t="shared" si="4"/>
        <v>18006.821000000004</v>
      </c>
    </row>
    <row r="51" spans="1:17">
      <c r="A51" s="57" t="s">
        <v>67</v>
      </c>
      <c r="B51" s="58" t="s">
        <v>45</v>
      </c>
      <c r="C51" s="57">
        <v>33154.504000000001</v>
      </c>
      <c r="D51" s="57" t="s">
        <v>60</v>
      </c>
      <c r="E51">
        <f t="shared" si="0"/>
        <v>-1976.0362205036129</v>
      </c>
      <c r="F51">
        <f t="shared" si="1"/>
        <v>-1976</v>
      </c>
      <c r="G51">
        <f t="shared" si="2"/>
        <v>-0.16139039999688976</v>
      </c>
      <c r="H51">
        <f t="shared" si="6"/>
        <v>-0.16139039999688976</v>
      </c>
      <c r="O51">
        <f t="shared" ca="1" si="3"/>
        <v>-0.15632281146341576</v>
      </c>
      <c r="Q51" s="2">
        <f t="shared" si="4"/>
        <v>18136.004000000001</v>
      </c>
    </row>
    <row r="52" spans="1:17">
      <c r="A52" s="57" t="s">
        <v>166</v>
      </c>
      <c r="B52" s="58" t="s">
        <v>43</v>
      </c>
      <c r="C52" s="57">
        <v>33495.379999999997</v>
      </c>
      <c r="D52" s="57" t="s">
        <v>60</v>
      </c>
      <c r="E52">
        <f t="shared" si="0"/>
        <v>-1899.5341460943741</v>
      </c>
      <c r="F52">
        <f t="shared" si="1"/>
        <v>-1899.5</v>
      </c>
      <c r="G52">
        <f t="shared" si="2"/>
        <v>-0.15214730000298005</v>
      </c>
      <c r="H52">
        <f t="shared" si="6"/>
        <v>-0.15214730000298005</v>
      </c>
      <c r="O52">
        <f t="shared" ca="1" si="3"/>
        <v>-0.15403002451571329</v>
      </c>
      <c r="Q52" s="2">
        <f t="shared" si="4"/>
        <v>18476.879999999997</v>
      </c>
    </row>
    <row r="53" spans="1:17">
      <c r="A53" s="57" t="s">
        <v>166</v>
      </c>
      <c r="B53" s="58" t="s">
        <v>43</v>
      </c>
      <c r="C53" s="57">
        <v>33500.368000000002</v>
      </c>
      <c r="D53" s="57" t="s">
        <v>60</v>
      </c>
      <c r="E53">
        <f t="shared" ref="E53:E84" si="7">+(C53-C$7)/C$8</f>
        <v>-1898.414699881811</v>
      </c>
      <c r="F53">
        <f t="shared" ref="F53:F85" si="8">ROUND(2*E53,0)/2</f>
        <v>-1898.5</v>
      </c>
      <c r="G53">
        <f t="shared" ref="G53:G84" si="9">+C53-(C$7+F53*C$8)</f>
        <v>0.38007810000272002</v>
      </c>
      <c r="H53">
        <f t="shared" si="6"/>
        <v>0.38007810000272002</v>
      </c>
      <c r="O53">
        <f t="shared" ref="O53:O84" ca="1" si="10">+C$11+C$12*F53</f>
        <v>-0.15400005344450149</v>
      </c>
      <c r="Q53" s="2">
        <f t="shared" ref="Q53:Q84" si="11">+C53-15018.5</f>
        <v>18481.868000000002</v>
      </c>
    </row>
    <row r="54" spans="1:17">
      <c r="A54" s="57" t="s">
        <v>166</v>
      </c>
      <c r="B54" s="58" t="s">
        <v>43</v>
      </c>
      <c r="C54" s="57">
        <v>33541.283000000003</v>
      </c>
      <c r="D54" s="57" t="s">
        <v>60</v>
      </c>
      <c r="E54">
        <f t="shared" si="7"/>
        <v>-1889.2322336053523</v>
      </c>
      <c r="F54">
        <f t="shared" si="8"/>
        <v>-1889</v>
      </c>
      <c r="G54">
        <f t="shared" si="9"/>
        <v>-1.0347805999990669</v>
      </c>
      <c r="H54">
        <f t="shared" si="6"/>
        <v>-1.0347805999990669</v>
      </c>
      <c r="O54">
        <f t="shared" ca="1" si="10"/>
        <v>-0.15371532826798942</v>
      </c>
      <c r="Q54" s="2">
        <f t="shared" si="11"/>
        <v>18522.783000000003</v>
      </c>
    </row>
    <row r="55" spans="1:17">
      <c r="A55" s="57" t="s">
        <v>72</v>
      </c>
      <c r="B55" s="58" t="s">
        <v>43</v>
      </c>
      <c r="C55" s="57">
        <v>33858.53</v>
      </c>
      <c r="D55" s="57" t="s">
        <v>60</v>
      </c>
      <c r="E55">
        <f t="shared" si="7"/>
        <v>-1818.0331653221417</v>
      </c>
      <c r="F55">
        <f t="shared" si="8"/>
        <v>-1818</v>
      </c>
      <c r="G55">
        <f t="shared" si="9"/>
        <v>-0.14777719999983674</v>
      </c>
      <c r="I55">
        <f t="shared" ref="I55:I69" si="12">+G55</f>
        <v>-0.14777719999983674</v>
      </c>
      <c r="O55">
        <f t="shared" ca="1" si="10"/>
        <v>-0.15158738221195187</v>
      </c>
      <c r="Q55" s="2">
        <f t="shared" si="11"/>
        <v>18840.03</v>
      </c>
    </row>
    <row r="56" spans="1:17">
      <c r="A56" s="57" t="s">
        <v>72</v>
      </c>
      <c r="B56" s="58" t="s">
        <v>43</v>
      </c>
      <c r="C56" s="57">
        <v>33925.476000000002</v>
      </c>
      <c r="D56" s="57" t="s">
        <v>60</v>
      </c>
      <c r="E56">
        <f t="shared" si="7"/>
        <v>-1803.008617177358</v>
      </c>
      <c r="F56">
        <f t="shared" si="8"/>
        <v>-1803</v>
      </c>
      <c r="G56">
        <f t="shared" si="9"/>
        <v>-3.8396199997805525E-2</v>
      </c>
      <c r="I56">
        <f t="shared" si="12"/>
        <v>-3.8396199997805525E-2</v>
      </c>
      <c r="O56">
        <f t="shared" ca="1" si="10"/>
        <v>-0.15113781614377492</v>
      </c>
      <c r="Q56" s="2">
        <f t="shared" si="11"/>
        <v>18906.976000000002</v>
      </c>
    </row>
    <row r="57" spans="1:17">
      <c r="A57" s="57" t="s">
        <v>104</v>
      </c>
      <c r="B57" s="58" t="s">
        <v>43</v>
      </c>
      <c r="C57" s="57">
        <v>34121.54</v>
      </c>
      <c r="D57" s="57" t="s">
        <v>60</v>
      </c>
      <c r="E57">
        <f t="shared" si="7"/>
        <v>-1759.006391391521</v>
      </c>
      <c r="F57">
        <f t="shared" si="8"/>
        <v>-1759</v>
      </c>
      <c r="G57">
        <f t="shared" si="9"/>
        <v>-2.8478599997470155E-2</v>
      </c>
      <c r="I57">
        <f t="shared" si="12"/>
        <v>-2.8478599997470155E-2</v>
      </c>
      <c r="O57">
        <f t="shared" ca="1" si="10"/>
        <v>-0.14981908901045585</v>
      </c>
      <c r="Q57" s="2">
        <f t="shared" si="11"/>
        <v>19103.04</v>
      </c>
    </row>
    <row r="58" spans="1:17">
      <c r="A58" s="57" t="s">
        <v>72</v>
      </c>
      <c r="B58" s="58" t="s">
        <v>45</v>
      </c>
      <c r="C58" s="57">
        <v>34150.476999999999</v>
      </c>
      <c r="D58" s="57" t="s">
        <v>60</v>
      </c>
      <c r="E58">
        <f t="shared" si="7"/>
        <v>-1752.5121221347235</v>
      </c>
      <c r="F58">
        <f t="shared" si="8"/>
        <v>-1752.5</v>
      </c>
      <c r="G58">
        <f t="shared" si="9"/>
        <v>-5.4013499997381587E-2</v>
      </c>
      <c r="I58">
        <f t="shared" si="12"/>
        <v>-5.4013499997381587E-2</v>
      </c>
      <c r="O58">
        <f t="shared" ca="1" si="10"/>
        <v>-0.14962427704757916</v>
      </c>
      <c r="Q58" s="2">
        <f t="shared" si="11"/>
        <v>19131.976999999999</v>
      </c>
    </row>
    <row r="59" spans="1:17">
      <c r="A59" s="57" t="s">
        <v>72</v>
      </c>
      <c r="B59" s="58" t="s">
        <v>43</v>
      </c>
      <c r="C59" s="57">
        <v>34442.300000000003</v>
      </c>
      <c r="D59" s="57" t="s">
        <v>60</v>
      </c>
      <c r="E59">
        <f t="shared" si="7"/>
        <v>-1687.0189080031103</v>
      </c>
      <c r="F59">
        <f t="shared" si="8"/>
        <v>-1687</v>
      </c>
      <c r="G59">
        <f t="shared" si="9"/>
        <v>-8.4249799998360686E-2</v>
      </c>
      <c r="I59">
        <f t="shared" si="12"/>
        <v>-8.4249799998360686E-2</v>
      </c>
      <c r="O59">
        <f t="shared" ca="1" si="10"/>
        <v>-0.14766117188320649</v>
      </c>
      <c r="Q59" s="2">
        <f t="shared" si="11"/>
        <v>19423.800000000003</v>
      </c>
    </row>
    <row r="60" spans="1:17">
      <c r="A60" s="57" t="s">
        <v>72</v>
      </c>
      <c r="B60" s="58" t="s">
        <v>43</v>
      </c>
      <c r="C60" s="57">
        <v>34451.347999999998</v>
      </c>
      <c r="D60" s="57" t="s">
        <v>60</v>
      </c>
      <c r="E60">
        <f t="shared" si="7"/>
        <v>-1684.9882846407895</v>
      </c>
      <c r="F60">
        <f t="shared" si="8"/>
        <v>-1685</v>
      </c>
      <c r="G60">
        <f t="shared" si="9"/>
        <v>5.2200999998603947E-2</v>
      </c>
      <c r="I60">
        <f t="shared" si="12"/>
        <v>5.2200999998603947E-2</v>
      </c>
      <c r="O60">
        <f t="shared" ca="1" si="10"/>
        <v>-0.14760122974078288</v>
      </c>
      <c r="Q60" s="2">
        <f t="shared" si="11"/>
        <v>19432.847999999998</v>
      </c>
    </row>
    <row r="61" spans="1:17">
      <c r="A61" s="57" t="s">
        <v>104</v>
      </c>
      <c r="B61" s="58" t="s">
        <v>43</v>
      </c>
      <c r="C61" s="57">
        <v>34629.466</v>
      </c>
      <c r="D61" s="57" t="s">
        <v>60</v>
      </c>
      <c r="E61">
        <f t="shared" si="7"/>
        <v>-1645.0136413991852</v>
      </c>
      <c r="F61">
        <f t="shared" si="8"/>
        <v>-1645</v>
      </c>
      <c r="G61">
        <f t="shared" si="9"/>
        <v>-6.0783000000810716E-2</v>
      </c>
      <c r="I61">
        <f t="shared" si="12"/>
        <v>-6.0783000000810716E-2</v>
      </c>
      <c r="O61">
        <f t="shared" ca="1" si="10"/>
        <v>-0.14640238689231103</v>
      </c>
      <c r="Q61" s="2">
        <f t="shared" si="11"/>
        <v>19610.966</v>
      </c>
    </row>
    <row r="62" spans="1:17">
      <c r="A62" s="57" t="s">
        <v>104</v>
      </c>
      <c r="B62" s="58" t="s">
        <v>43</v>
      </c>
      <c r="C62" s="57">
        <v>34714.321000000004</v>
      </c>
      <c r="D62" s="57" t="s">
        <v>60</v>
      </c>
      <c r="E62">
        <f t="shared" si="7"/>
        <v>-1625.9698145413358</v>
      </c>
      <c r="F62">
        <f t="shared" si="8"/>
        <v>-1626</v>
      </c>
      <c r="G62">
        <f t="shared" si="9"/>
        <v>0.13449960000434658</v>
      </c>
      <c r="I62">
        <f t="shared" si="12"/>
        <v>0.13449960000434658</v>
      </c>
      <c r="O62">
        <f t="shared" ca="1" si="10"/>
        <v>-0.14583293653928689</v>
      </c>
      <c r="Q62" s="2">
        <f t="shared" si="11"/>
        <v>19695.821000000004</v>
      </c>
    </row>
    <row r="63" spans="1:17">
      <c r="A63" s="57" t="s">
        <v>104</v>
      </c>
      <c r="B63" s="58" t="s">
        <v>45</v>
      </c>
      <c r="C63" s="57">
        <v>34716.36</v>
      </c>
      <c r="D63" s="57" t="s">
        <v>60</v>
      </c>
      <c r="E63">
        <f t="shared" si="7"/>
        <v>-1625.5122061156319</v>
      </c>
      <c r="F63">
        <f t="shared" si="8"/>
        <v>-1625.5</v>
      </c>
      <c r="G63">
        <f t="shared" si="9"/>
        <v>-5.4387700001825579E-2</v>
      </c>
      <c r="I63">
        <f t="shared" si="12"/>
        <v>-5.4387700001825579E-2</v>
      </c>
      <c r="O63">
        <f t="shared" ca="1" si="10"/>
        <v>-0.14581795100368097</v>
      </c>
      <c r="Q63" s="2">
        <f t="shared" si="11"/>
        <v>19697.86</v>
      </c>
    </row>
    <row r="64" spans="1:17">
      <c r="A64" s="57" t="s">
        <v>203</v>
      </c>
      <c r="B64" s="58" t="s">
        <v>43</v>
      </c>
      <c r="C64" s="57">
        <v>37044.466</v>
      </c>
      <c r="D64" s="57" t="s">
        <v>60</v>
      </c>
      <c r="E64">
        <f t="shared" si="7"/>
        <v>-1103.0203368006985</v>
      </c>
      <c r="F64">
        <f t="shared" si="8"/>
        <v>-1103</v>
      </c>
      <c r="G64">
        <f t="shared" si="9"/>
        <v>-9.0616199995565694E-2</v>
      </c>
      <c r="I64">
        <f t="shared" si="12"/>
        <v>-9.0616199995565694E-2</v>
      </c>
      <c r="O64">
        <f t="shared" ca="1" si="10"/>
        <v>-0.13015806629551718</v>
      </c>
      <c r="Q64" s="2">
        <f t="shared" si="11"/>
        <v>22025.966</v>
      </c>
    </row>
    <row r="65" spans="1:30">
      <c r="A65" s="57" t="s">
        <v>203</v>
      </c>
      <c r="B65" s="58" t="s">
        <v>43</v>
      </c>
      <c r="C65" s="57">
        <v>37365.370999999999</v>
      </c>
      <c r="D65" s="57" t="s">
        <v>60</v>
      </c>
      <c r="E65">
        <f t="shared" si="7"/>
        <v>-1031.0003113712257</v>
      </c>
      <c r="F65">
        <f t="shared" si="8"/>
        <v>-1031</v>
      </c>
      <c r="G65">
        <f t="shared" si="9"/>
        <v>-1.3873999996576458E-3</v>
      </c>
      <c r="I65">
        <f t="shared" si="12"/>
        <v>-1.3873999996576458E-3</v>
      </c>
      <c r="O65">
        <f t="shared" ca="1" si="10"/>
        <v>-0.1280001491682678</v>
      </c>
      <c r="Q65" s="2">
        <f t="shared" si="11"/>
        <v>22346.870999999999</v>
      </c>
    </row>
    <row r="66" spans="1:30">
      <c r="A66" s="57" t="s">
        <v>203</v>
      </c>
      <c r="B66" s="58" t="s">
        <v>43</v>
      </c>
      <c r="C66" s="57">
        <v>41188.355000000003</v>
      </c>
      <c r="D66" s="57" t="s">
        <v>60</v>
      </c>
      <c r="E66">
        <f t="shared" si="7"/>
        <v>-173.01615750491393</v>
      </c>
      <c r="F66">
        <f t="shared" si="8"/>
        <v>-173</v>
      </c>
      <c r="G66">
        <f t="shared" si="9"/>
        <v>-7.1994199992332142E-2</v>
      </c>
      <c r="I66">
        <f t="shared" si="12"/>
        <v>-7.1994199992332142E-2</v>
      </c>
      <c r="O66">
        <f t="shared" ca="1" si="10"/>
        <v>-0.10228497006854619</v>
      </c>
      <c r="Q66" s="2">
        <f t="shared" si="11"/>
        <v>26169.855000000003</v>
      </c>
    </row>
    <row r="67" spans="1:30">
      <c r="A67" s="57" t="s">
        <v>203</v>
      </c>
      <c r="B67" s="58" t="s">
        <v>43</v>
      </c>
      <c r="C67" s="57">
        <v>41188.370000000003</v>
      </c>
      <c r="D67" s="57" t="s">
        <v>60</v>
      </c>
      <c r="E67">
        <f t="shared" si="7"/>
        <v>-173.01279108687308</v>
      </c>
      <c r="F67">
        <f t="shared" si="8"/>
        <v>-173</v>
      </c>
      <c r="G67">
        <f t="shared" si="9"/>
        <v>-5.6994199992914218E-2</v>
      </c>
      <c r="I67">
        <f t="shared" si="12"/>
        <v>-5.6994199992914218E-2</v>
      </c>
      <c r="O67">
        <f t="shared" ca="1" si="10"/>
        <v>-0.10228497006854619</v>
      </c>
      <c r="Q67" s="2">
        <f t="shared" si="11"/>
        <v>26169.870000000003</v>
      </c>
    </row>
    <row r="68" spans="1:30">
      <c r="A68" s="57" t="s">
        <v>203</v>
      </c>
      <c r="B68" s="58" t="s">
        <v>43</v>
      </c>
      <c r="C68" s="57">
        <v>41197.332000000002</v>
      </c>
      <c r="D68" s="57" t="s">
        <v>60</v>
      </c>
      <c r="E68">
        <f t="shared" si="7"/>
        <v>-171.00146852131971</v>
      </c>
      <c r="F68">
        <f t="shared" si="8"/>
        <v>-171</v>
      </c>
      <c r="G68">
        <f t="shared" si="9"/>
        <v>-6.5433999989181757E-3</v>
      </c>
      <c r="I68">
        <f t="shared" si="12"/>
        <v>-6.5433999989181757E-3</v>
      </c>
      <c r="O68">
        <f t="shared" ca="1" si="10"/>
        <v>-0.10222502792612259</v>
      </c>
      <c r="Q68" s="2">
        <f t="shared" si="11"/>
        <v>26178.832000000002</v>
      </c>
    </row>
    <row r="69" spans="1:30">
      <c r="A69" s="57" t="s">
        <v>203</v>
      </c>
      <c r="B69" s="58" t="s">
        <v>43</v>
      </c>
      <c r="C69" s="57">
        <v>41598.339</v>
      </c>
      <c r="D69" s="57" t="s">
        <v>60</v>
      </c>
      <c r="E69">
        <f t="shared" si="7"/>
        <v>-81.004321897251742</v>
      </c>
      <c r="F69">
        <f t="shared" si="8"/>
        <v>-81</v>
      </c>
      <c r="G69">
        <f t="shared" si="9"/>
        <v>-1.9257399995694868E-2</v>
      </c>
      <c r="I69">
        <f t="shared" si="12"/>
        <v>-1.9257399995694868E-2</v>
      </c>
      <c r="O69">
        <f t="shared" ca="1" si="10"/>
        <v>-9.9527631517060886E-2</v>
      </c>
      <c r="Q69" s="2">
        <f t="shared" si="11"/>
        <v>26579.839</v>
      </c>
    </row>
    <row r="70" spans="1:30" ht="12.75" customHeight="1">
      <c r="A70" t="s">
        <v>13</v>
      </c>
      <c r="C70" s="9">
        <v>41959.275999999998</v>
      </c>
      <c r="D70" s="9" t="s">
        <v>15</v>
      </c>
      <c r="E70">
        <f t="shared" si="7"/>
        <v>0</v>
      </c>
      <c r="F70">
        <f t="shared" si="8"/>
        <v>0</v>
      </c>
      <c r="G70">
        <f t="shared" si="9"/>
        <v>0</v>
      </c>
      <c r="H70">
        <f>+G70</f>
        <v>0</v>
      </c>
      <c r="O70">
        <f t="shared" ca="1" si="10"/>
        <v>-9.7099974748905346E-2</v>
      </c>
      <c r="Q70" s="2">
        <f t="shared" si="11"/>
        <v>26940.775999999998</v>
      </c>
    </row>
    <row r="71" spans="1:30" ht="12.75" customHeight="1">
      <c r="A71" t="s">
        <v>27</v>
      </c>
      <c r="C71" s="10">
        <v>42467.307999999997</v>
      </c>
      <c r="D71" s="9"/>
      <c r="E71">
        <f t="shared" si="7"/>
        <v>114.01653934649191</v>
      </c>
      <c r="F71">
        <f t="shared" si="8"/>
        <v>114</v>
      </c>
      <c r="G71">
        <f t="shared" si="9"/>
        <v>7.3695599996426608E-2</v>
      </c>
      <c r="I71">
        <f t="shared" ref="I71:I77" si="13">+G71</f>
        <v>7.3695599996426608E-2</v>
      </c>
      <c r="O71">
        <f t="shared" ca="1" si="10"/>
        <v>-9.3683272630760511E-2</v>
      </c>
      <c r="Q71" s="2">
        <f t="shared" si="11"/>
        <v>27448.807999999997</v>
      </c>
      <c r="AA71">
        <v>9</v>
      </c>
      <c r="AB71" t="s">
        <v>26</v>
      </c>
      <c r="AD71" t="s">
        <v>28</v>
      </c>
    </row>
    <row r="72" spans="1:30" ht="12.75" customHeight="1">
      <c r="A72" t="s">
        <v>29</v>
      </c>
      <c r="C72" s="10">
        <v>43220.324000000001</v>
      </c>
      <c r="D72" s="9"/>
      <c r="E72">
        <f t="shared" si="7"/>
        <v>283.01431584981935</v>
      </c>
      <c r="F72">
        <f t="shared" si="8"/>
        <v>283</v>
      </c>
      <c r="G72">
        <f t="shared" si="9"/>
        <v>6.3788200000999495E-2</v>
      </c>
      <c r="I72">
        <f t="shared" si="13"/>
        <v>6.3788200000999495E-2</v>
      </c>
      <c r="O72">
        <f t="shared" ca="1" si="10"/>
        <v>-8.861816159596686E-2</v>
      </c>
      <c r="Q72" s="2">
        <f t="shared" si="11"/>
        <v>28201.824000000001</v>
      </c>
      <c r="AA72">
        <v>6</v>
      </c>
      <c r="AB72" t="s">
        <v>26</v>
      </c>
      <c r="AD72" t="s">
        <v>28</v>
      </c>
    </row>
    <row r="73" spans="1:30" ht="12.75" customHeight="1">
      <c r="A73" t="s">
        <v>30</v>
      </c>
      <c r="C73" s="10">
        <v>43777.296999999999</v>
      </c>
      <c r="D73" s="9"/>
      <c r="E73">
        <f t="shared" si="7"/>
        <v>408.01457955256552</v>
      </c>
      <c r="F73">
        <f t="shared" si="8"/>
        <v>408</v>
      </c>
      <c r="G73">
        <f t="shared" si="9"/>
        <v>6.496319999860134E-2</v>
      </c>
      <c r="I73">
        <f t="shared" si="13"/>
        <v>6.496319999860134E-2</v>
      </c>
      <c r="O73">
        <f t="shared" ca="1" si="10"/>
        <v>-8.4871777694492265E-2</v>
      </c>
      <c r="Q73" s="2">
        <f t="shared" si="11"/>
        <v>28758.796999999999</v>
      </c>
      <c r="AA73">
        <v>6</v>
      </c>
      <c r="AB73" t="s">
        <v>26</v>
      </c>
      <c r="AD73" t="s">
        <v>28</v>
      </c>
    </row>
    <row r="74" spans="1:30" ht="12.75" customHeight="1">
      <c r="A74" s="30" t="s">
        <v>31</v>
      </c>
      <c r="B74" s="30"/>
      <c r="C74" s="31">
        <v>44637.307999999997</v>
      </c>
      <c r="D74" s="32"/>
      <c r="E74">
        <f t="shared" si="7"/>
        <v>601.02501594223361</v>
      </c>
      <c r="F74">
        <f t="shared" si="8"/>
        <v>601</v>
      </c>
      <c r="G74">
        <f t="shared" si="9"/>
        <v>0.11146539999754168</v>
      </c>
      <c r="I74">
        <f t="shared" si="13"/>
        <v>0.11146539999754168</v>
      </c>
      <c r="O74">
        <f t="shared" ca="1" si="10"/>
        <v>-7.9087360950615498E-2</v>
      </c>
      <c r="Q74" s="2">
        <f t="shared" si="11"/>
        <v>29618.807999999997</v>
      </c>
      <c r="AA74">
        <v>10</v>
      </c>
      <c r="AB74" t="s">
        <v>26</v>
      </c>
      <c r="AD74" t="s">
        <v>28</v>
      </c>
    </row>
    <row r="75" spans="1:30">
      <c r="A75" s="57" t="s">
        <v>245</v>
      </c>
      <c r="B75" s="58" t="s">
        <v>43</v>
      </c>
      <c r="C75" s="57">
        <v>52617.45</v>
      </c>
      <c r="D75" s="57" t="s">
        <v>60</v>
      </c>
      <c r="E75">
        <f t="shared" si="7"/>
        <v>2391.9912825033834</v>
      </c>
      <c r="F75">
        <f t="shared" si="8"/>
        <v>2392</v>
      </c>
      <c r="G75">
        <f t="shared" si="9"/>
        <v>-3.8843200003611855E-2</v>
      </c>
      <c r="I75">
        <f t="shared" si="13"/>
        <v>-3.8843200003611855E-2</v>
      </c>
      <c r="O75">
        <f t="shared" ca="1" si="10"/>
        <v>-2.5409172410287492E-2</v>
      </c>
      <c r="Q75" s="2">
        <f t="shared" si="11"/>
        <v>37598.949999999997</v>
      </c>
    </row>
    <row r="76" spans="1:30">
      <c r="A76" s="57" t="s">
        <v>248</v>
      </c>
      <c r="B76" s="58" t="s">
        <v>43</v>
      </c>
      <c r="C76" s="57">
        <v>52902.62</v>
      </c>
      <c r="D76" s="57" t="s">
        <v>60</v>
      </c>
      <c r="E76">
        <f t="shared" si="7"/>
        <v>2455.9913780198858</v>
      </c>
      <c r="F76">
        <f t="shared" si="8"/>
        <v>2456</v>
      </c>
      <c r="G76">
        <f t="shared" si="9"/>
        <v>-3.8417599993408658E-2</v>
      </c>
      <c r="I76">
        <f t="shared" si="13"/>
        <v>-3.8417599993408658E-2</v>
      </c>
      <c r="O76">
        <f t="shared" ca="1" si="10"/>
        <v>-2.3491023852732495E-2</v>
      </c>
      <c r="Q76" s="2">
        <f t="shared" si="11"/>
        <v>37884.120000000003</v>
      </c>
    </row>
    <row r="77" spans="1:30" ht="12.75" customHeight="1">
      <c r="A77" s="33" t="s">
        <v>41</v>
      </c>
      <c r="B77" s="34"/>
      <c r="C77" s="33">
        <v>53660.114999999998</v>
      </c>
      <c r="D77" s="33">
        <v>8.0000000000000002E-3</v>
      </c>
      <c r="E77">
        <f t="shared" si="7"/>
        <v>2625.9943669502495</v>
      </c>
      <c r="F77">
        <f t="shared" si="8"/>
        <v>2626</v>
      </c>
      <c r="G77">
        <f t="shared" si="9"/>
        <v>-2.5099600003159139E-2</v>
      </c>
      <c r="I77">
        <f t="shared" si="13"/>
        <v>-2.5099600003159139E-2</v>
      </c>
      <c r="O77">
        <f t="shared" ca="1" si="10"/>
        <v>-1.8395941746727054E-2</v>
      </c>
      <c r="Q77" s="2">
        <f t="shared" si="11"/>
        <v>38641.614999999998</v>
      </c>
    </row>
    <row r="78" spans="1:30" ht="12.75" customHeight="1">
      <c r="A78" s="33" t="s">
        <v>42</v>
      </c>
      <c r="B78" s="34" t="s">
        <v>43</v>
      </c>
      <c r="C78" s="33">
        <v>54453.259680000003</v>
      </c>
      <c r="D78" s="33">
        <v>4.0000000000000002E-4</v>
      </c>
      <c r="E78">
        <f t="shared" si="7"/>
        <v>2803.9981376077699</v>
      </c>
      <c r="F78">
        <f t="shared" si="8"/>
        <v>2804</v>
      </c>
      <c r="G78">
        <f t="shared" si="9"/>
        <v>-8.2983999964199029E-3</v>
      </c>
      <c r="K78">
        <f>+G78</f>
        <v>-8.2983999964199029E-3</v>
      </c>
      <c r="O78">
        <f t="shared" ca="1" si="10"/>
        <v>-1.3061091071027223E-2</v>
      </c>
      <c r="Q78" s="2">
        <f t="shared" si="11"/>
        <v>39434.759680000003</v>
      </c>
    </row>
    <row r="79" spans="1:30">
      <c r="A79" s="57" t="s">
        <v>264</v>
      </c>
      <c r="B79" s="58" t="s">
        <v>43</v>
      </c>
      <c r="C79" s="57">
        <v>54756.272499999999</v>
      </c>
      <c r="D79" s="57" t="s">
        <v>60</v>
      </c>
      <c r="E79">
        <f t="shared" si="7"/>
        <v>2872.0026592009394</v>
      </c>
      <c r="F79">
        <f t="shared" si="8"/>
        <v>2872</v>
      </c>
      <c r="G79">
        <f t="shared" si="9"/>
        <v>1.1848800000734627E-2</v>
      </c>
      <c r="K79">
        <f>+G79</f>
        <v>1.1848800000734627E-2</v>
      </c>
      <c r="O79">
        <f t="shared" ca="1" si="10"/>
        <v>-1.1023058228625038E-2</v>
      </c>
      <c r="Q79" s="2">
        <f t="shared" si="11"/>
        <v>39737.772499999999</v>
      </c>
    </row>
    <row r="80" spans="1:30" ht="12.75" customHeight="1">
      <c r="A80" s="35" t="s">
        <v>44</v>
      </c>
      <c r="B80" s="36" t="s">
        <v>45</v>
      </c>
      <c r="C80" s="35">
        <v>54847.618300000002</v>
      </c>
      <c r="D80" s="35">
        <v>2.8E-3</v>
      </c>
      <c r="E80">
        <f t="shared" si="7"/>
        <v>2892.5032024734833</v>
      </c>
      <c r="F80">
        <f t="shared" si="8"/>
        <v>2892.5</v>
      </c>
      <c r="G80">
        <f t="shared" si="9"/>
        <v>1.4269500003138091E-2</v>
      </c>
      <c r="J80">
        <f>+G80</f>
        <v>1.4269500003138091E-2</v>
      </c>
      <c r="O80">
        <f t="shared" ca="1" si="10"/>
        <v>-1.0408651268783209E-2</v>
      </c>
      <c r="Q80" s="2">
        <f t="shared" si="11"/>
        <v>39829.118300000002</v>
      </c>
    </row>
    <row r="81" spans="1:17">
      <c r="A81" s="57" t="s">
        <v>275</v>
      </c>
      <c r="B81" s="58" t="s">
        <v>43</v>
      </c>
      <c r="C81" s="57">
        <v>55081.5291</v>
      </c>
      <c r="D81" s="57" t="s">
        <v>60</v>
      </c>
      <c r="E81">
        <f t="shared" si="7"/>
        <v>2944.999304946889</v>
      </c>
      <c r="F81">
        <f t="shared" si="8"/>
        <v>2945</v>
      </c>
      <c r="G81">
        <f t="shared" si="9"/>
        <v>-3.0969999934313819E-3</v>
      </c>
      <c r="K81">
        <f>+G81</f>
        <v>-3.0969999934313819E-3</v>
      </c>
      <c r="O81">
        <f t="shared" ca="1" si="10"/>
        <v>-8.8351700301638747E-3</v>
      </c>
      <c r="Q81" s="2">
        <f t="shared" si="11"/>
        <v>40063.0291</v>
      </c>
    </row>
    <row r="82" spans="1:17" ht="12.75" customHeight="1">
      <c r="A82" s="42" t="s">
        <v>47</v>
      </c>
      <c r="B82" s="42"/>
      <c r="C82" s="37">
        <v>55491.450400000002</v>
      </c>
      <c r="D82" s="37">
        <v>2.52E-2</v>
      </c>
      <c r="E82">
        <f t="shared" si="7"/>
        <v>3036.9970689271408</v>
      </c>
      <c r="F82">
        <f t="shared" si="8"/>
        <v>3037</v>
      </c>
      <c r="G82">
        <f t="shared" si="9"/>
        <v>-1.3060199999017641E-2</v>
      </c>
      <c r="J82">
        <f>+G82</f>
        <v>-1.3060199999017641E-2</v>
      </c>
      <c r="O82">
        <f t="shared" ca="1" si="10"/>
        <v>-6.0778314786785748E-3</v>
      </c>
      <c r="Q82" s="2">
        <f t="shared" si="11"/>
        <v>40472.950400000002</v>
      </c>
    </row>
    <row r="83" spans="1:17" ht="12.75" customHeight="1">
      <c r="A83" s="39" t="s">
        <v>46</v>
      </c>
      <c r="B83" s="40" t="s">
        <v>43</v>
      </c>
      <c r="C83" s="32">
        <v>56596.4931</v>
      </c>
      <c r="D83" s="41">
        <v>9.9000000000000008E-3</v>
      </c>
      <c r="E83">
        <f t="shared" si="7"/>
        <v>3284.9994476830138</v>
      </c>
      <c r="F83">
        <f t="shared" si="8"/>
        <v>3285</v>
      </c>
      <c r="G83">
        <f t="shared" si="9"/>
        <v>-2.4609999964013696E-3</v>
      </c>
      <c r="J83">
        <f>+G83</f>
        <v>-2.4609999964013696E-3</v>
      </c>
      <c r="O83">
        <f t="shared" ca="1" si="10"/>
        <v>1.3549941818470218E-3</v>
      </c>
      <c r="Q83" s="2">
        <f t="shared" si="11"/>
        <v>41577.9931</v>
      </c>
    </row>
    <row r="84" spans="1:17" ht="12.75" customHeight="1">
      <c r="A84" s="38" t="s">
        <v>48</v>
      </c>
      <c r="B84" s="43"/>
      <c r="C84" s="38">
        <v>56908.404699999999</v>
      </c>
      <c r="D84" s="38">
        <v>3.0000000000000001E-3</v>
      </c>
      <c r="E84">
        <f t="shared" si="7"/>
        <v>3355.0011035118341</v>
      </c>
      <c r="F84">
        <f t="shared" si="8"/>
        <v>3355</v>
      </c>
      <c r="G84">
        <f t="shared" si="9"/>
        <v>4.916999998386018E-3</v>
      </c>
      <c r="J84">
        <f>+G84</f>
        <v>4.916999998386018E-3</v>
      </c>
      <c r="O84">
        <f t="shared" ca="1" si="10"/>
        <v>3.4529691666727869E-3</v>
      </c>
      <c r="Q84" s="2">
        <f t="shared" si="11"/>
        <v>41889.904699999999</v>
      </c>
    </row>
    <row r="85" spans="1:17">
      <c r="A85" s="59" t="s">
        <v>0</v>
      </c>
      <c r="B85" s="60" t="s">
        <v>43</v>
      </c>
      <c r="C85" s="61">
        <v>57260.4087</v>
      </c>
      <c r="D85" s="64">
        <v>1.9599999999999999E-2</v>
      </c>
      <c r="E85">
        <f>+(C85-C$7)/C$8</f>
        <v>3434.0006112517458</v>
      </c>
      <c r="F85">
        <f t="shared" si="8"/>
        <v>3434</v>
      </c>
      <c r="G85">
        <f>+C85-(C$7+F85*C$8)</f>
        <v>2.7236000023549423E-3</v>
      </c>
      <c r="K85">
        <f>+G85</f>
        <v>2.7236000023549423E-3</v>
      </c>
      <c r="O85">
        <f ca="1">+C$11+C$12*F85</f>
        <v>5.8206837924047322E-3</v>
      </c>
      <c r="Q85" s="2">
        <f>+C85-15018.5</f>
        <v>42241.9087</v>
      </c>
    </row>
    <row r="86" spans="1:17">
      <c r="A86" s="62" t="s">
        <v>296</v>
      </c>
      <c r="B86" s="63" t="s">
        <v>43</v>
      </c>
      <c r="C86" s="65">
        <v>59461.568700000003</v>
      </c>
      <c r="D86" s="66">
        <v>3.0999999999999999E-3</v>
      </c>
      <c r="E86">
        <f>+(C86-C$7)/C$8</f>
        <v>3928.0022602579597</v>
      </c>
      <c r="F86">
        <f t="shared" ref="F86" si="14">ROUND(2*E86,0)/2</f>
        <v>3928</v>
      </c>
      <c r="G86">
        <f>+C86-(C$7+F86*C$8)</f>
        <v>1.0071200005768333E-2</v>
      </c>
      <c r="K86">
        <f>+G86</f>
        <v>1.0071200005768333E-2</v>
      </c>
      <c r="O86">
        <f ca="1">+C$11+C$12*F86</f>
        <v>2.0626392971032331E-2</v>
      </c>
      <c r="Q86" s="2">
        <f>+C86-15018.5</f>
        <v>44443.068700000003</v>
      </c>
    </row>
    <row r="87" spans="1:17">
      <c r="B87" s="16"/>
      <c r="C87" s="9"/>
      <c r="D87" s="9"/>
    </row>
    <row r="88" spans="1:17">
      <c r="B88" s="16"/>
      <c r="C88" s="9"/>
      <c r="D88" s="9"/>
    </row>
    <row r="89" spans="1:17">
      <c r="B89" s="16"/>
      <c r="C89" s="9"/>
      <c r="D89" s="9"/>
    </row>
    <row r="90" spans="1:17">
      <c r="B90" s="16"/>
      <c r="C90" s="9"/>
      <c r="D90" s="9"/>
    </row>
    <row r="91" spans="1:17">
      <c r="B91" s="16"/>
      <c r="C91" s="9"/>
      <c r="D91" s="9"/>
    </row>
    <row r="92" spans="1:17">
      <c r="B92" s="16"/>
      <c r="C92" s="9"/>
      <c r="D92" s="9"/>
    </row>
    <row r="93" spans="1:17">
      <c r="B93" s="16"/>
      <c r="C93" s="9"/>
      <c r="D93" s="9"/>
    </row>
    <row r="94" spans="1:17">
      <c r="B94" s="16"/>
      <c r="C94" s="9"/>
      <c r="D94" s="9"/>
    </row>
    <row r="95" spans="1:17">
      <c r="B95" s="16"/>
      <c r="C95" s="9"/>
      <c r="D95" s="9"/>
    </row>
    <row r="96" spans="1:17">
      <c r="B96" s="16"/>
      <c r="C96" s="9"/>
      <c r="D96" s="9"/>
    </row>
    <row r="97" spans="2:4">
      <c r="B97" s="16"/>
      <c r="C97" s="9"/>
      <c r="D97" s="9"/>
    </row>
    <row r="98" spans="2:4">
      <c r="B98" s="16"/>
      <c r="C98" s="9"/>
      <c r="D98" s="9"/>
    </row>
    <row r="99" spans="2:4">
      <c r="B99" s="16"/>
      <c r="C99" s="9"/>
      <c r="D99" s="9"/>
    </row>
    <row r="100" spans="2:4">
      <c r="B100" s="16"/>
      <c r="C100" s="9"/>
      <c r="D100" s="9"/>
    </row>
    <row r="101" spans="2:4">
      <c r="B101" s="16"/>
      <c r="C101" s="9"/>
      <c r="D101" s="9"/>
    </row>
    <row r="102" spans="2:4">
      <c r="B102" s="16"/>
      <c r="C102" s="9"/>
      <c r="D102" s="9"/>
    </row>
    <row r="103" spans="2:4">
      <c r="B103" s="16"/>
      <c r="C103" s="9"/>
      <c r="D103" s="9"/>
    </row>
    <row r="104" spans="2:4">
      <c r="B104" s="16"/>
      <c r="C104" s="9"/>
      <c r="D104" s="9"/>
    </row>
    <row r="105" spans="2:4">
      <c r="B105" s="16"/>
      <c r="C105" s="9"/>
      <c r="D105" s="9"/>
    </row>
    <row r="106" spans="2:4">
      <c r="B106" s="16"/>
      <c r="C106" s="9"/>
      <c r="D106" s="9"/>
    </row>
    <row r="107" spans="2:4">
      <c r="B107" s="16"/>
      <c r="C107" s="9"/>
      <c r="D107" s="9"/>
    </row>
    <row r="108" spans="2:4">
      <c r="B108" s="16"/>
      <c r="C108" s="9"/>
      <c r="D108" s="9"/>
    </row>
    <row r="109" spans="2:4">
      <c r="B109" s="16"/>
      <c r="C109" s="9"/>
      <c r="D109" s="9"/>
    </row>
    <row r="110" spans="2:4">
      <c r="B110" s="16"/>
      <c r="C110" s="9"/>
      <c r="D110" s="9"/>
    </row>
    <row r="111" spans="2:4">
      <c r="B111" s="16"/>
      <c r="C111" s="9"/>
      <c r="D111" s="9"/>
    </row>
    <row r="112" spans="2:4">
      <c r="B112" s="16"/>
      <c r="C112" s="9"/>
      <c r="D112" s="9"/>
    </row>
    <row r="113" spans="2:4">
      <c r="B113" s="16"/>
      <c r="C113" s="9"/>
      <c r="D113" s="9"/>
    </row>
    <row r="114" spans="2:4">
      <c r="B114" s="16"/>
      <c r="C114" s="9"/>
      <c r="D114" s="9"/>
    </row>
    <row r="115" spans="2:4">
      <c r="B115" s="16"/>
      <c r="C115" s="9"/>
      <c r="D115" s="9"/>
    </row>
    <row r="116" spans="2:4">
      <c r="B116" s="16"/>
      <c r="C116" s="9"/>
      <c r="D116" s="9"/>
    </row>
    <row r="117" spans="2:4">
      <c r="B117" s="16"/>
      <c r="C117" s="9"/>
      <c r="D117" s="9"/>
    </row>
    <row r="118" spans="2:4">
      <c r="B118" s="16"/>
      <c r="C118" s="9"/>
      <c r="D118" s="9"/>
    </row>
    <row r="119" spans="2:4">
      <c r="B119" s="16"/>
      <c r="C119" s="9"/>
      <c r="D119" s="9"/>
    </row>
    <row r="120" spans="2:4">
      <c r="B120" s="16"/>
      <c r="C120" s="9"/>
      <c r="D120" s="9"/>
    </row>
    <row r="121" spans="2:4">
      <c r="B121" s="16"/>
      <c r="C121" s="9"/>
      <c r="D121" s="9"/>
    </row>
    <row r="122" spans="2:4">
      <c r="B122" s="16"/>
      <c r="C122" s="9"/>
      <c r="D122" s="9"/>
    </row>
    <row r="123" spans="2:4">
      <c r="B123" s="16"/>
      <c r="C123" s="9"/>
      <c r="D123" s="9"/>
    </row>
    <row r="124" spans="2:4">
      <c r="B124" s="16"/>
      <c r="C124" s="9"/>
      <c r="D124" s="9"/>
    </row>
    <row r="125" spans="2:4">
      <c r="B125" s="16"/>
      <c r="C125" s="9"/>
      <c r="D125" s="9"/>
    </row>
    <row r="126" spans="2:4">
      <c r="B126" s="16"/>
      <c r="C126" s="9"/>
      <c r="D126" s="9"/>
    </row>
    <row r="127" spans="2:4">
      <c r="B127" s="16"/>
      <c r="C127" s="9"/>
      <c r="D127" s="9"/>
    </row>
    <row r="128" spans="2:4">
      <c r="B128" s="16"/>
      <c r="C128" s="9"/>
      <c r="D128" s="9"/>
    </row>
    <row r="129" spans="2:4">
      <c r="B129" s="16"/>
      <c r="C129" s="9"/>
      <c r="D129" s="9"/>
    </row>
    <row r="130" spans="2:4">
      <c r="B130" s="16"/>
      <c r="C130" s="9"/>
      <c r="D130" s="9"/>
    </row>
    <row r="131" spans="2:4">
      <c r="B131" s="16"/>
      <c r="C131" s="9"/>
      <c r="D131" s="9"/>
    </row>
    <row r="132" spans="2:4">
      <c r="B132" s="16"/>
      <c r="C132" s="9"/>
      <c r="D132" s="9"/>
    </row>
    <row r="133" spans="2:4">
      <c r="B133" s="16"/>
      <c r="C133" s="9"/>
      <c r="D133" s="9"/>
    </row>
    <row r="134" spans="2:4">
      <c r="B134" s="16"/>
      <c r="C134" s="9"/>
      <c r="D134" s="9"/>
    </row>
    <row r="135" spans="2:4">
      <c r="B135" s="16"/>
      <c r="C135" s="9"/>
      <c r="D135" s="9"/>
    </row>
    <row r="136" spans="2:4">
      <c r="B136" s="16"/>
      <c r="C136" s="9"/>
      <c r="D136" s="9"/>
    </row>
    <row r="137" spans="2:4">
      <c r="B137" s="16"/>
      <c r="C137" s="9"/>
      <c r="D137" s="9"/>
    </row>
    <row r="138" spans="2:4">
      <c r="B138" s="16"/>
      <c r="C138" s="9"/>
      <c r="D138" s="9"/>
    </row>
    <row r="139" spans="2:4">
      <c r="B139" s="16"/>
      <c r="C139" s="9"/>
      <c r="D139" s="9"/>
    </row>
    <row r="140" spans="2:4">
      <c r="B140" s="16"/>
      <c r="C140" s="9"/>
      <c r="D140" s="9"/>
    </row>
    <row r="141" spans="2:4">
      <c r="B141" s="16"/>
      <c r="C141" s="9"/>
      <c r="D141" s="9"/>
    </row>
    <row r="142" spans="2:4">
      <c r="B142" s="16"/>
      <c r="C142" s="9"/>
      <c r="D142" s="9"/>
    </row>
    <row r="143" spans="2:4">
      <c r="B143" s="16"/>
      <c r="C143" s="9"/>
      <c r="D143" s="9"/>
    </row>
    <row r="144" spans="2:4">
      <c r="B144" s="16"/>
      <c r="C144" s="9"/>
      <c r="D144" s="9"/>
    </row>
    <row r="145" spans="2:4">
      <c r="B145" s="16"/>
      <c r="C145" s="9"/>
      <c r="D145" s="9"/>
    </row>
    <row r="146" spans="2:4">
      <c r="B146" s="16"/>
      <c r="C146" s="9"/>
      <c r="D146" s="9"/>
    </row>
    <row r="147" spans="2:4">
      <c r="B147" s="16"/>
      <c r="C147" s="9"/>
      <c r="D147" s="9"/>
    </row>
    <row r="148" spans="2:4">
      <c r="B148" s="16"/>
      <c r="C148" s="9"/>
      <c r="D148" s="9"/>
    </row>
    <row r="149" spans="2:4">
      <c r="B149" s="16"/>
      <c r="C149" s="9"/>
      <c r="D149" s="9"/>
    </row>
    <row r="150" spans="2:4">
      <c r="B150" s="16"/>
      <c r="C150" s="9"/>
      <c r="D150" s="9"/>
    </row>
    <row r="151" spans="2:4">
      <c r="B151" s="16"/>
      <c r="C151" s="9"/>
      <c r="D151" s="9"/>
    </row>
    <row r="152" spans="2:4">
      <c r="B152" s="16"/>
      <c r="C152" s="9"/>
      <c r="D152" s="9"/>
    </row>
    <row r="153" spans="2:4">
      <c r="B153" s="16"/>
      <c r="C153" s="9"/>
      <c r="D153" s="9"/>
    </row>
    <row r="154" spans="2:4">
      <c r="B154" s="16"/>
      <c r="C154" s="9"/>
      <c r="D154" s="9"/>
    </row>
    <row r="155" spans="2:4">
      <c r="B155" s="16"/>
      <c r="C155" s="9"/>
      <c r="D155" s="9"/>
    </row>
    <row r="156" spans="2:4">
      <c r="B156" s="16"/>
      <c r="C156" s="9"/>
      <c r="D156" s="9"/>
    </row>
    <row r="157" spans="2:4">
      <c r="B157" s="16"/>
      <c r="C157" s="9"/>
      <c r="D157" s="9"/>
    </row>
    <row r="158" spans="2:4">
      <c r="B158" s="16"/>
      <c r="C158" s="9"/>
      <c r="D158" s="9"/>
    </row>
    <row r="159" spans="2:4">
      <c r="B159" s="16"/>
      <c r="C159" s="9"/>
      <c r="D159" s="9"/>
    </row>
    <row r="160" spans="2:4">
      <c r="B160" s="16"/>
      <c r="C160" s="9"/>
      <c r="D160" s="9"/>
    </row>
    <row r="161" spans="2:4">
      <c r="B161" s="16"/>
      <c r="C161" s="9"/>
      <c r="D161" s="9"/>
    </row>
    <row r="162" spans="2:4">
      <c r="B162" s="16"/>
      <c r="C162" s="9"/>
      <c r="D162" s="9"/>
    </row>
    <row r="163" spans="2:4">
      <c r="B163" s="16"/>
      <c r="C163" s="9"/>
      <c r="D163" s="9"/>
    </row>
    <row r="164" spans="2:4">
      <c r="B164" s="16"/>
      <c r="C164" s="9"/>
      <c r="D164" s="9"/>
    </row>
    <row r="165" spans="2:4">
      <c r="B165" s="16"/>
      <c r="C165" s="9"/>
      <c r="D165" s="9"/>
    </row>
    <row r="166" spans="2:4">
      <c r="B166" s="16"/>
      <c r="C166" s="9"/>
      <c r="D166" s="9"/>
    </row>
    <row r="167" spans="2:4">
      <c r="B167" s="16"/>
      <c r="C167" s="9"/>
      <c r="D167" s="9"/>
    </row>
    <row r="168" spans="2:4">
      <c r="B168" s="16"/>
      <c r="C168" s="9"/>
      <c r="D168" s="9"/>
    </row>
    <row r="169" spans="2:4">
      <c r="B169" s="16"/>
      <c r="C169" s="9"/>
      <c r="D169" s="9"/>
    </row>
    <row r="170" spans="2:4">
      <c r="B170" s="16"/>
      <c r="C170" s="9"/>
      <c r="D170" s="9"/>
    </row>
    <row r="171" spans="2:4">
      <c r="B171" s="16"/>
      <c r="C171" s="9"/>
      <c r="D171" s="9"/>
    </row>
    <row r="172" spans="2:4">
      <c r="B172" s="16"/>
      <c r="C172" s="9"/>
      <c r="D172" s="9"/>
    </row>
    <row r="173" spans="2:4">
      <c r="B173" s="16"/>
      <c r="C173" s="9"/>
      <c r="D173" s="9"/>
    </row>
    <row r="174" spans="2:4">
      <c r="B174" s="16"/>
      <c r="C174" s="9"/>
      <c r="D174" s="9"/>
    </row>
    <row r="175" spans="2:4">
      <c r="B175" s="16"/>
      <c r="C175" s="9"/>
      <c r="D175" s="9"/>
    </row>
    <row r="176" spans="2:4">
      <c r="B176" s="16"/>
      <c r="C176" s="9"/>
      <c r="D176" s="9"/>
    </row>
    <row r="177" spans="2:4">
      <c r="B177" s="16"/>
      <c r="C177" s="9"/>
      <c r="D177" s="9"/>
    </row>
    <row r="178" spans="2:4">
      <c r="B178" s="16"/>
      <c r="C178" s="9"/>
      <c r="D178" s="9"/>
    </row>
    <row r="179" spans="2:4">
      <c r="B179" s="16"/>
      <c r="C179" s="9"/>
      <c r="D179" s="9"/>
    </row>
    <row r="180" spans="2:4">
      <c r="B180" s="16"/>
      <c r="C180" s="9"/>
      <c r="D180" s="9"/>
    </row>
    <row r="181" spans="2:4">
      <c r="B181" s="16"/>
      <c r="C181" s="9"/>
      <c r="D181" s="9"/>
    </row>
    <row r="182" spans="2:4">
      <c r="B182" s="16"/>
      <c r="C182" s="9"/>
      <c r="D182" s="9"/>
    </row>
    <row r="183" spans="2:4">
      <c r="B183" s="16"/>
      <c r="C183" s="9"/>
      <c r="D183" s="9"/>
    </row>
    <row r="184" spans="2:4">
      <c r="B184" s="16"/>
      <c r="C184" s="9"/>
      <c r="D184" s="9"/>
    </row>
    <row r="185" spans="2:4">
      <c r="B185" s="16"/>
      <c r="C185" s="9"/>
      <c r="D185" s="9"/>
    </row>
    <row r="186" spans="2:4">
      <c r="B186" s="16"/>
      <c r="C186" s="9"/>
      <c r="D186" s="9"/>
    </row>
    <row r="187" spans="2:4">
      <c r="B187" s="16"/>
      <c r="C187" s="9"/>
      <c r="D187" s="9"/>
    </row>
    <row r="188" spans="2:4">
      <c r="B188" s="16"/>
      <c r="C188" s="9"/>
      <c r="D188" s="9"/>
    </row>
    <row r="189" spans="2:4">
      <c r="B189" s="16"/>
      <c r="C189" s="9"/>
      <c r="D189" s="9"/>
    </row>
    <row r="190" spans="2:4">
      <c r="B190" s="16"/>
      <c r="C190" s="9"/>
      <c r="D190" s="9"/>
    </row>
    <row r="191" spans="2:4">
      <c r="B191" s="16"/>
      <c r="C191" s="9"/>
      <c r="D191" s="9"/>
    </row>
    <row r="192" spans="2:4">
      <c r="B192" s="16"/>
      <c r="C192" s="9"/>
      <c r="D192" s="9"/>
    </row>
    <row r="193" spans="2:4">
      <c r="B193" s="16"/>
      <c r="C193" s="9"/>
      <c r="D193" s="9"/>
    </row>
    <row r="194" spans="2:4">
      <c r="B194" s="16"/>
      <c r="C194" s="9"/>
      <c r="D194" s="9"/>
    </row>
    <row r="195" spans="2:4">
      <c r="B195" s="16"/>
      <c r="C195" s="9"/>
      <c r="D195" s="9"/>
    </row>
    <row r="196" spans="2:4">
      <c r="B196" s="16"/>
      <c r="C196" s="9"/>
      <c r="D196" s="9"/>
    </row>
    <row r="197" spans="2:4">
      <c r="B197" s="16"/>
      <c r="C197" s="9"/>
      <c r="D197" s="9"/>
    </row>
    <row r="198" spans="2:4">
      <c r="B198" s="16"/>
      <c r="C198" s="9"/>
      <c r="D198" s="9"/>
    </row>
    <row r="199" spans="2:4">
      <c r="B199" s="16"/>
      <c r="C199" s="9"/>
      <c r="D199" s="9"/>
    </row>
    <row r="200" spans="2:4">
      <c r="B200" s="16"/>
      <c r="C200" s="9"/>
      <c r="D200" s="9"/>
    </row>
    <row r="201" spans="2:4">
      <c r="B201" s="16"/>
      <c r="C201" s="9"/>
      <c r="D201" s="9"/>
    </row>
    <row r="202" spans="2:4">
      <c r="B202" s="16"/>
      <c r="C202" s="9"/>
      <c r="D202" s="9"/>
    </row>
    <row r="203" spans="2:4">
      <c r="B203" s="16"/>
      <c r="C203" s="9"/>
      <c r="D203" s="9"/>
    </row>
    <row r="204" spans="2:4">
      <c r="B204" s="16"/>
      <c r="C204" s="9"/>
      <c r="D204" s="9"/>
    </row>
    <row r="205" spans="2:4">
      <c r="B205" s="16"/>
      <c r="C205" s="9"/>
      <c r="D205" s="9"/>
    </row>
    <row r="206" spans="2:4">
      <c r="B206" s="16"/>
      <c r="C206" s="9"/>
      <c r="D206" s="9"/>
    </row>
    <row r="207" spans="2:4">
      <c r="B207" s="16"/>
      <c r="C207" s="9"/>
      <c r="D207" s="9"/>
    </row>
    <row r="208" spans="2:4">
      <c r="B208" s="16"/>
      <c r="C208" s="9"/>
      <c r="D208" s="9"/>
    </row>
    <row r="209" spans="2:4">
      <c r="B209" s="16"/>
      <c r="C209" s="9"/>
      <c r="D209" s="9"/>
    </row>
    <row r="210" spans="2:4">
      <c r="B210" s="16"/>
      <c r="C210" s="9"/>
      <c r="D210" s="9"/>
    </row>
    <row r="211" spans="2:4">
      <c r="B211" s="16"/>
      <c r="C211" s="9"/>
      <c r="D211" s="9"/>
    </row>
    <row r="212" spans="2:4">
      <c r="B212" s="16"/>
      <c r="C212" s="9"/>
      <c r="D212" s="9"/>
    </row>
    <row r="213" spans="2:4">
      <c r="B213" s="16"/>
      <c r="C213" s="9"/>
      <c r="D213" s="9"/>
    </row>
    <row r="214" spans="2:4">
      <c r="B214" s="16"/>
      <c r="C214" s="9"/>
      <c r="D214" s="9"/>
    </row>
    <row r="215" spans="2:4">
      <c r="B215" s="16"/>
      <c r="C215" s="9"/>
      <c r="D215" s="9"/>
    </row>
    <row r="216" spans="2:4">
      <c r="B216" s="16"/>
      <c r="C216" s="9"/>
      <c r="D216" s="9"/>
    </row>
    <row r="217" spans="2:4">
      <c r="B217" s="16"/>
      <c r="C217" s="9"/>
      <c r="D217" s="9"/>
    </row>
    <row r="218" spans="2:4">
      <c r="B218" s="16"/>
      <c r="C218" s="9"/>
      <c r="D218" s="9"/>
    </row>
    <row r="219" spans="2:4">
      <c r="B219" s="16"/>
      <c r="C219" s="9"/>
      <c r="D219" s="9"/>
    </row>
    <row r="220" spans="2:4">
      <c r="B220" s="16"/>
      <c r="C220" s="9"/>
      <c r="D220" s="9"/>
    </row>
    <row r="221" spans="2:4">
      <c r="B221" s="16"/>
      <c r="C221" s="9"/>
      <c r="D221" s="9"/>
    </row>
    <row r="222" spans="2:4">
      <c r="B222" s="16"/>
      <c r="C222" s="9"/>
      <c r="D222" s="9"/>
    </row>
    <row r="223" spans="2:4">
      <c r="B223" s="16"/>
      <c r="C223" s="9"/>
      <c r="D223" s="9"/>
    </row>
    <row r="224" spans="2:4">
      <c r="B224" s="16"/>
      <c r="C224" s="9"/>
      <c r="D224" s="9"/>
    </row>
    <row r="225" spans="2:4">
      <c r="B225" s="16"/>
      <c r="C225" s="9"/>
      <c r="D225" s="9"/>
    </row>
    <row r="226" spans="2:4">
      <c r="B226" s="16"/>
      <c r="C226" s="9"/>
      <c r="D226" s="9"/>
    </row>
    <row r="227" spans="2:4">
      <c r="B227" s="16"/>
      <c r="C227" s="9"/>
      <c r="D227" s="9"/>
    </row>
    <row r="228" spans="2:4">
      <c r="B228" s="16"/>
      <c r="C228" s="9"/>
      <c r="D228" s="9"/>
    </row>
    <row r="229" spans="2:4">
      <c r="B229" s="16"/>
      <c r="C229" s="9"/>
      <c r="D229" s="9"/>
    </row>
    <row r="230" spans="2:4">
      <c r="B230" s="16"/>
      <c r="C230" s="9"/>
      <c r="D230" s="9"/>
    </row>
    <row r="231" spans="2:4">
      <c r="B231" s="16"/>
      <c r="C231" s="9"/>
      <c r="D231" s="9"/>
    </row>
    <row r="232" spans="2:4">
      <c r="B232" s="16"/>
      <c r="C232" s="9"/>
      <c r="D232" s="9"/>
    </row>
    <row r="233" spans="2:4">
      <c r="B233" s="16"/>
      <c r="C233" s="9"/>
      <c r="D233" s="9"/>
    </row>
    <row r="234" spans="2:4">
      <c r="B234" s="16"/>
      <c r="C234" s="9"/>
      <c r="D234" s="9"/>
    </row>
    <row r="235" spans="2:4">
      <c r="B235" s="16"/>
      <c r="C235" s="9"/>
      <c r="D235" s="9"/>
    </row>
    <row r="236" spans="2:4">
      <c r="B236" s="16"/>
      <c r="C236" s="9"/>
      <c r="D236" s="9"/>
    </row>
    <row r="237" spans="2:4">
      <c r="B237" s="16"/>
      <c r="C237" s="9"/>
      <c r="D237" s="9"/>
    </row>
    <row r="238" spans="2:4">
      <c r="B238" s="16"/>
      <c r="C238" s="9"/>
      <c r="D238" s="9"/>
    </row>
    <row r="239" spans="2:4">
      <c r="B239" s="16"/>
      <c r="C239" s="9"/>
      <c r="D239" s="9"/>
    </row>
    <row r="240" spans="2:4">
      <c r="B240" s="16"/>
      <c r="C240" s="9"/>
      <c r="D240" s="9"/>
    </row>
    <row r="241" spans="2:4">
      <c r="B241" s="16"/>
      <c r="C241" s="9"/>
      <c r="D241" s="9"/>
    </row>
    <row r="242" spans="2:4">
      <c r="B242" s="16"/>
      <c r="C242" s="9"/>
      <c r="D242" s="9"/>
    </row>
    <row r="243" spans="2:4">
      <c r="B243" s="16"/>
      <c r="C243" s="9"/>
      <c r="D243" s="9"/>
    </row>
    <row r="244" spans="2:4">
      <c r="B244" s="16"/>
      <c r="C244" s="9"/>
      <c r="D244" s="9"/>
    </row>
    <row r="245" spans="2:4">
      <c r="B245" s="16"/>
      <c r="C245" s="9"/>
      <c r="D245" s="9"/>
    </row>
    <row r="246" spans="2:4">
      <c r="B246" s="16"/>
      <c r="C246" s="9"/>
      <c r="D246" s="9"/>
    </row>
    <row r="247" spans="2:4">
      <c r="B247" s="16"/>
      <c r="C247" s="9"/>
      <c r="D247" s="9"/>
    </row>
    <row r="248" spans="2:4">
      <c r="B248" s="16"/>
      <c r="C248" s="9"/>
      <c r="D248" s="9"/>
    </row>
    <row r="249" spans="2:4">
      <c r="B249" s="16"/>
      <c r="C249" s="9"/>
      <c r="D249" s="9"/>
    </row>
    <row r="250" spans="2:4">
      <c r="B250" s="16"/>
      <c r="C250" s="9"/>
      <c r="D250" s="9"/>
    </row>
    <row r="251" spans="2:4">
      <c r="B251" s="16"/>
      <c r="C251" s="9"/>
      <c r="D251" s="9"/>
    </row>
    <row r="252" spans="2:4">
      <c r="B252" s="16"/>
      <c r="C252" s="9"/>
      <c r="D252" s="9"/>
    </row>
    <row r="253" spans="2:4">
      <c r="B253" s="16"/>
      <c r="C253" s="9"/>
      <c r="D253" s="9"/>
    </row>
    <row r="254" spans="2:4">
      <c r="B254" s="16"/>
      <c r="C254" s="9"/>
      <c r="D254" s="9"/>
    </row>
    <row r="255" spans="2:4">
      <c r="B255" s="16"/>
      <c r="C255" s="9"/>
      <c r="D255" s="9"/>
    </row>
    <row r="256" spans="2:4">
      <c r="B256" s="16"/>
      <c r="C256" s="9"/>
      <c r="D256" s="9"/>
    </row>
    <row r="257" spans="2:4">
      <c r="B257" s="16"/>
      <c r="C257" s="9"/>
      <c r="D257" s="9"/>
    </row>
    <row r="258" spans="2:4">
      <c r="B258" s="16"/>
      <c r="C258" s="9"/>
      <c r="D258" s="9"/>
    </row>
    <row r="259" spans="2:4">
      <c r="B259" s="16"/>
      <c r="C259" s="9"/>
      <c r="D259" s="9"/>
    </row>
    <row r="260" spans="2:4">
      <c r="B260" s="16"/>
      <c r="C260" s="9"/>
      <c r="D260" s="9"/>
    </row>
    <row r="261" spans="2:4">
      <c r="B261" s="16"/>
      <c r="C261" s="9"/>
      <c r="D261" s="9"/>
    </row>
    <row r="262" spans="2:4">
      <c r="B262" s="16"/>
      <c r="C262" s="9"/>
      <c r="D262" s="9"/>
    </row>
    <row r="263" spans="2:4">
      <c r="C263" s="9"/>
      <c r="D263" s="9"/>
    </row>
    <row r="264" spans="2:4">
      <c r="C264" s="9"/>
      <c r="D264" s="9"/>
    </row>
    <row r="265" spans="2:4">
      <c r="C265" s="9"/>
      <c r="D265" s="9"/>
    </row>
    <row r="266" spans="2:4">
      <c r="C266" s="9"/>
      <c r="D266" s="9"/>
    </row>
    <row r="267" spans="2:4">
      <c r="C267" s="9"/>
      <c r="D267" s="9"/>
    </row>
    <row r="268" spans="2:4">
      <c r="C268" s="9"/>
      <c r="D268" s="9"/>
    </row>
    <row r="269" spans="2:4">
      <c r="C269" s="9"/>
      <c r="D269" s="9"/>
    </row>
    <row r="270" spans="2:4">
      <c r="C270" s="9"/>
      <c r="D270" s="9"/>
    </row>
    <row r="271" spans="2:4">
      <c r="C271" s="9"/>
      <c r="D271" s="9"/>
    </row>
    <row r="272" spans="2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</sheetData>
  <phoneticPr fontId="8" type="noConversion"/>
  <hyperlinks>
    <hyperlink ref="H243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3"/>
  <sheetViews>
    <sheetView topLeftCell="A34" workbookViewId="0">
      <selection activeCell="A21" sqref="A21:D74"/>
    </sheetView>
  </sheetViews>
  <sheetFormatPr defaultRowHeight="12.75"/>
  <cols>
    <col min="1" max="1" width="19.7109375" style="9" customWidth="1"/>
    <col min="2" max="2" width="4.42578125" style="13" customWidth="1"/>
    <col min="3" max="3" width="12.7109375" style="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4" t="s">
        <v>50</v>
      </c>
      <c r="I1" s="45" t="s">
        <v>51</v>
      </c>
      <c r="J1" s="46" t="s">
        <v>52</v>
      </c>
    </row>
    <row r="2" spans="1:16">
      <c r="I2" s="47" t="s">
        <v>53</v>
      </c>
      <c r="J2" s="48" t="s">
        <v>54</v>
      </c>
    </row>
    <row r="3" spans="1:16">
      <c r="A3" s="49" t="s">
        <v>55</v>
      </c>
      <c r="I3" s="47" t="s">
        <v>56</v>
      </c>
      <c r="J3" s="48" t="s">
        <v>57</v>
      </c>
    </row>
    <row r="4" spans="1:16">
      <c r="I4" s="47" t="s">
        <v>58</v>
      </c>
      <c r="J4" s="48" t="s">
        <v>57</v>
      </c>
    </row>
    <row r="5" spans="1:16" ht="13.5" thickBot="1">
      <c r="I5" s="50" t="s">
        <v>59</v>
      </c>
      <c r="J5" s="51" t="s">
        <v>60</v>
      </c>
    </row>
    <row r="10" spans="1:16" ht="13.5" thickBot="1"/>
    <row r="11" spans="1:16" ht="12.75" customHeight="1" thickBot="1">
      <c r="A11" s="9" t="str">
        <f t="shared" ref="A11:A42" si="0">P11</f>
        <v> MHAR 7.2 </v>
      </c>
      <c r="B11" s="16" t="str">
        <f t="shared" ref="B11:B42" si="1">IF(H11=INT(H11),"I","II")</f>
        <v>I</v>
      </c>
      <c r="C11" s="9">
        <f t="shared" ref="C11:C42" si="2">1*G11</f>
        <v>41959.275999999998</v>
      </c>
      <c r="D11" s="13" t="str">
        <f t="shared" ref="D11:D42" si="3">VLOOKUP(F11,I$1:J$5,2,FALSE)</f>
        <v>vis</v>
      </c>
      <c r="E11" s="52">
        <f>VLOOKUP(C11,Active!C$21:E$972,3,FALSE)</f>
        <v>0</v>
      </c>
      <c r="F11" s="16" t="s">
        <v>59</v>
      </c>
      <c r="G11" s="13" t="str">
        <f t="shared" ref="G11:G42" si="4">MID(I11,3,LEN(I11)-3)</f>
        <v>41959.276</v>
      </c>
      <c r="H11" s="9">
        <f t="shared" ref="H11:H42" si="5">1*K11</f>
        <v>0</v>
      </c>
      <c r="I11" s="53" t="s">
        <v>219</v>
      </c>
      <c r="J11" s="54" t="s">
        <v>220</v>
      </c>
      <c r="K11" s="53">
        <v>0</v>
      </c>
      <c r="L11" s="53" t="s">
        <v>221</v>
      </c>
      <c r="M11" s="54" t="s">
        <v>61</v>
      </c>
      <c r="N11" s="54"/>
      <c r="O11" s="55" t="s">
        <v>202</v>
      </c>
      <c r="P11" s="55" t="s">
        <v>203</v>
      </c>
    </row>
    <row r="12" spans="1:16" ht="12.75" customHeight="1" thickBot="1">
      <c r="A12" s="9" t="str">
        <f t="shared" si="0"/>
        <v> BBS 21 </v>
      </c>
      <c r="B12" s="16" t="str">
        <f t="shared" si="1"/>
        <v>I</v>
      </c>
      <c r="C12" s="9">
        <f t="shared" si="2"/>
        <v>42467.307999999997</v>
      </c>
      <c r="D12" s="13" t="str">
        <f t="shared" si="3"/>
        <v>vis</v>
      </c>
      <c r="E12" s="52">
        <f>VLOOKUP(C12,Active!C$21:E$972,3,FALSE)</f>
        <v>114.01653934649191</v>
      </c>
      <c r="F12" s="16" t="s">
        <v>59</v>
      </c>
      <c r="G12" s="13" t="str">
        <f t="shared" si="4"/>
        <v>42467.308</v>
      </c>
      <c r="H12" s="9">
        <f t="shared" si="5"/>
        <v>114</v>
      </c>
      <c r="I12" s="53" t="s">
        <v>222</v>
      </c>
      <c r="J12" s="54" t="s">
        <v>223</v>
      </c>
      <c r="K12" s="53">
        <v>114</v>
      </c>
      <c r="L12" s="53" t="s">
        <v>224</v>
      </c>
      <c r="M12" s="54" t="s">
        <v>225</v>
      </c>
      <c r="N12" s="54"/>
      <c r="O12" s="55" t="s">
        <v>226</v>
      </c>
      <c r="P12" s="55" t="s">
        <v>227</v>
      </c>
    </row>
    <row r="13" spans="1:16" ht="12.75" customHeight="1" thickBot="1">
      <c r="A13" s="9" t="str">
        <f t="shared" si="0"/>
        <v> BBS 33 </v>
      </c>
      <c r="B13" s="16" t="str">
        <f t="shared" si="1"/>
        <v>I</v>
      </c>
      <c r="C13" s="9">
        <f t="shared" si="2"/>
        <v>43220.324000000001</v>
      </c>
      <c r="D13" s="13" t="str">
        <f t="shared" si="3"/>
        <v>vis</v>
      </c>
      <c r="E13" s="52">
        <f>VLOOKUP(C13,Active!C$21:E$972,3,FALSE)</f>
        <v>283.01431584981935</v>
      </c>
      <c r="F13" s="16" t="s">
        <v>59</v>
      </c>
      <c r="G13" s="13" t="str">
        <f t="shared" si="4"/>
        <v>43220.324</v>
      </c>
      <c r="H13" s="9">
        <f t="shared" si="5"/>
        <v>283</v>
      </c>
      <c r="I13" s="53" t="s">
        <v>228</v>
      </c>
      <c r="J13" s="54" t="s">
        <v>229</v>
      </c>
      <c r="K13" s="53">
        <v>283</v>
      </c>
      <c r="L13" s="53" t="s">
        <v>230</v>
      </c>
      <c r="M13" s="54" t="s">
        <v>225</v>
      </c>
      <c r="N13" s="54"/>
      <c r="O13" s="55" t="s">
        <v>226</v>
      </c>
      <c r="P13" s="55" t="s">
        <v>231</v>
      </c>
    </row>
    <row r="14" spans="1:16" ht="12.75" customHeight="1" thickBot="1">
      <c r="A14" s="9" t="str">
        <f t="shared" si="0"/>
        <v> BBS 39 </v>
      </c>
      <c r="B14" s="16" t="str">
        <f t="shared" si="1"/>
        <v>I</v>
      </c>
      <c r="C14" s="9">
        <f t="shared" si="2"/>
        <v>43777.296999999999</v>
      </c>
      <c r="D14" s="13" t="str">
        <f t="shared" si="3"/>
        <v>vis</v>
      </c>
      <c r="E14" s="52">
        <f>VLOOKUP(C14,Active!C$21:E$972,3,FALSE)</f>
        <v>408.01457955256552</v>
      </c>
      <c r="F14" s="16" t="s">
        <v>59</v>
      </c>
      <c r="G14" s="13" t="str">
        <f t="shared" si="4"/>
        <v>43777.297</v>
      </c>
      <c r="H14" s="9">
        <f t="shared" si="5"/>
        <v>408</v>
      </c>
      <c r="I14" s="53" t="s">
        <v>232</v>
      </c>
      <c r="J14" s="54" t="s">
        <v>233</v>
      </c>
      <c r="K14" s="53">
        <v>408</v>
      </c>
      <c r="L14" s="53" t="s">
        <v>234</v>
      </c>
      <c r="M14" s="54" t="s">
        <v>225</v>
      </c>
      <c r="N14" s="54"/>
      <c r="O14" s="55" t="s">
        <v>226</v>
      </c>
      <c r="P14" s="55" t="s">
        <v>235</v>
      </c>
    </row>
    <row r="15" spans="1:16" ht="12.75" customHeight="1" thickBot="1">
      <c r="A15" s="9" t="str">
        <f t="shared" si="0"/>
        <v> BBS 39 </v>
      </c>
      <c r="B15" s="16" t="str">
        <f t="shared" si="1"/>
        <v>I</v>
      </c>
      <c r="C15" s="9">
        <f t="shared" si="2"/>
        <v>44637.307999999997</v>
      </c>
      <c r="D15" s="13" t="str">
        <f t="shared" si="3"/>
        <v>vis</v>
      </c>
      <c r="E15" s="52">
        <f>VLOOKUP(C15,Active!C$21:E$972,3,FALSE)</f>
        <v>601.02501594223361</v>
      </c>
      <c r="F15" s="16" t="s">
        <v>59</v>
      </c>
      <c r="G15" s="13" t="str">
        <f t="shared" si="4"/>
        <v>44637.308</v>
      </c>
      <c r="H15" s="9">
        <f t="shared" si="5"/>
        <v>601</v>
      </c>
      <c r="I15" s="53" t="s">
        <v>236</v>
      </c>
      <c r="J15" s="54" t="s">
        <v>237</v>
      </c>
      <c r="K15" s="53">
        <v>601</v>
      </c>
      <c r="L15" s="53" t="s">
        <v>238</v>
      </c>
      <c r="M15" s="54" t="s">
        <v>239</v>
      </c>
      <c r="N15" s="54" t="s">
        <v>240</v>
      </c>
      <c r="O15" s="55" t="s">
        <v>226</v>
      </c>
      <c r="P15" s="55" t="s">
        <v>235</v>
      </c>
    </row>
    <row r="16" spans="1:16" ht="12.75" customHeight="1" thickBot="1">
      <c r="A16" s="9" t="str">
        <f t="shared" si="0"/>
        <v>OEJV 0028 </v>
      </c>
      <c r="B16" s="16" t="str">
        <f t="shared" si="1"/>
        <v>I</v>
      </c>
      <c r="C16" s="9">
        <f t="shared" si="2"/>
        <v>53660.114999999998</v>
      </c>
      <c r="D16" s="13" t="str">
        <f t="shared" si="3"/>
        <v>vis</v>
      </c>
      <c r="E16" s="52">
        <f>VLOOKUP(C16,Active!C$21:E$972,3,FALSE)</f>
        <v>2625.9943669502495</v>
      </c>
      <c r="F16" s="16" t="s">
        <v>59</v>
      </c>
      <c r="G16" s="13" t="str">
        <f t="shared" si="4"/>
        <v>53660.115</v>
      </c>
      <c r="H16" s="9">
        <f t="shared" si="5"/>
        <v>2626</v>
      </c>
      <c r="I16" s="53" t="s">
        <v>249</v>
      </c>
      <c r="J16" s="54" t="s">
        <v>250</v>
      </c>
      <c r="K16" s="53">
        <v>2626</v>
      </c>
      <c r="L16" s="53" t="s">
        <v>251</v>
      </c>
      <c r="M16" s="54" t="s">
        <v>225</v>
      </c>
      <c r="N16" s="54"/>
      <c r="O16" s="55" t="s">
        <v>244</v>
      </c>
      <c r="P16" s="56" t="s">
        <v>252</v>
      </c>
    </row>
    <row r="17" spans="1:16" ht="12.75" customHeight="1" thickBot="1">
      <c r="A17" s="9" t="str">
        <f t="shared" si="0"/>
        <v>BAVM 209 </v>
      </c>
      <c r="B17" s="16" t="str">
        <f t="shared" si="1"/>
        <v>II</v>
      </c>
      <c r="C17" s="9">
        <f t="shared" si="2"/>
        <v>54847.618300000002</v>
      </c>
      <c r="D17" s="13" t="str">
        <f t="shared" si="3"/>
        <v>vis</v>
      </c>
      <c r="E17" s="52">
        <f>VLOOKUP(C17,Active!C$21:E$972,3,FALSE)</f>
        <v>2892.5032024734833</v>
      </c>
      <c r="F17" s="16" t="s">
        <v>59</v>
      </c>
      <c r="G17" s="13" t="str">
        <f t="shared" si="4"/>
        <v>54847.6183</v>
      </c>
      <c r="H17" s="9">
        <f t="shared" si="5"/>
        <v>2892.5</v>
      </c>
      <c r="I17" s="53" t="s">
        <v>265</v>
      </c>
      <c r="J17" s="54" t="s">
        <v>266</v>
      </c>
      <c r="K17" s="53">
        <v>2892.5</v>
      </c>
      <c r="L17" s="53" t="s">
        <v>267</v>
      </c>
      <c r="M17" s="54" t="s">
        <v>256</v>
      </c>
      <c r="N17" s="54" t="s">
        <v>268</v>
      </c>
      <c r="O17" s="55" t="s">
        <v>269</v>
      </c>
      <c r="P17" s="56" t="s">
        <v>270</v>
      </c>
    </row>
    <row r="18" spans="1:16" ht="12.75" customHeight="1" thickBot="1">
      <c r="A18" s="9" t="str">
        <f t="shared" si="0"/>
        <v>BAVM 215 </v>
      </c>
      <c r="B18" s="16" t="str">
        <f t="shared" si="1"/>
        <v>I</v>
      </c>
      <c r="C18" s="9">
        <f t="shared" si="2"/>
        <v>55491.450400000002</v>
      </c>
      <c r="D18" s="13" t="str">
        <f t="shared" si="3"/>
        <v>vis</v>
      </c>
      <c r="E18" s="52">
        <f>VLOOKUP(C18,Active!C$21:E$972,3,FALSE)</f>
        <v>3036.9970689271408</v>
      </c>
      <c r="F18" s="16" t="s">
        <v>59</v>
      </c>
      <c r="G18" s="13" t="str">
        <f t="shared" si="4"/>
        <v>55491.4504</v>
      </c>
      <c r="H18" s="9">
        <f t="shared" si="5"/>
        <v>3037</v>
      </c>
      <c r="I18" s="53" t="s">
        <v>276</v>
      </c>
      <c r="J18" s="54" t="s">
        <v>277</v>
      </c>
      <c r="K18" s="53" t="s">
        <v>278</v>
      </c>
      <c r="L18" s="53" t="s">
        <v>279</v>
      </c>
      <c r="M18" s="54" t="s">
        <v>256</v>
      </c>
      <c r="N18" s="54" t="s">
        <v>268</v>
      </c>
      <c r="O18" s="55" t="s">
        <v>269</v>
      </c>
      <c r="P18" s="56" t="s">
        <v>280</v>
      </c>
    </row>
    <row r="19" spans="1:16" ht="12.75" customHeight="1" thickBot="1">
      <c r="A19" s="9" t="str">
        <f t="shared" si="0"/>
        <v>BAVM 234 </v>
      </c>
      <c r="B19" s="16" t="str">
        <f t="shared" si="1"/>
        <v>I</v>
      </c>
      <c r="C19" s="9">
        <f t="shared" si="2"/>
        <v>56596.4931</v>
      </c>
      <c r="D19" s="13" t="str">
        <f t="shared" si="3"/>
        <v>vis</v>
      </c>
      <c r="E19" s="52">
        <f>VLOOKUP(C19,Active!C$21:E$972,3,FALSE)</f>
        <v>3284.9994476830138</v>
      </c>
      <c r="F19" s="16" t="s">
        <v>59</v>
      </c>
      <c r="G19" s="13" t="str">
        <f t="shared" si="4"/>
        <v>56596.4931</v>
      </c>
      <c r="H19" s="9">
        <f t="shared" si="5"/>
        <v>3285</v>
      </c>
      <c r="I19" s="53" t="s">
        <v>281</v>
      </c>
      <c r="J19" s="54" t="s">
        <v>282</v>
      </c>
      <c r="K19" s="53" t="s">
        <v>283</v>
      </c>
      <c r="L19" s="53" t="s">
        <v>284</v>
      </c>
      <c r="M19" s="54" t="s">
        <v>256</v>
      </c>
      <c r="N19" s="54" t="s">
        <v>268</v>
      </c>
      <c r="O19" s="55" t="s">
        <v>269</v>
      </c>
      <c r="P19" s="56" t="s">
        <v>285</v>
      </c>
    </row>
    <row r="20" spans="1:16" ht="12.75" customHeight="1" thickBot="1">
      <c r="A20" s="9" t="str">
        <f t="shared" si="0"/>
        <v>BAVM 239 </v>
      </c>
      <c r="B20" s="16" t="str">
        <f t="shared" si="1"/>
        <v>I</v>
      </c>
      <c r="C20" s="9">
        <f t="shared" si="2"/>
        <v>56908.404699999999</v>
      </c>
      <c r="D20" s="13" t="str">
        <f t="shared" si="3"/>
        <v>vis</v>
      </c>
      <c r="E20" s="52">
        <f>VLOOKUP(C20,Active!C$21:E$972,3,FALSE)</f>
        <v>3355.0011035118341</v>
      </c>
      <c r="F20" s="16" t="s">
        <v>59</v>
      </c>
      <c r="G20" s="13" t="str">
        <f t="shared" si="4"/>
        <v>56908.4047</v>
      </c>
      <c r="H20" s="9">
        <f t="shared" si="5"/>
        <v>3355</v>
      </c>
      <c r="I20" s="53" t="s">
        <v>286</v>
      </c>
      <c r="J20" s="54" t="s">
        <v>287</v>
      </c>
      <c r="K20" s="53" t="s">
        <v>288</v>
      </c>
      <c r="L20" s="53" t="s">
        <v>289</v>
      </c>
      <c r="M20" s="54" t="s">
        <v>256</v>
      </c>
      <c r="N20" s="54" t="s">
        <v>268</v>
      </c>
      <c r="O20" s="55" t="s">
        <v>269</v>
      </c>
      <c r="P20" s="56" t="s">
        <v>290</v>
      </c>
    </row>
    <row r="21" spans="1:16" ht="12.75" customHeight="1" thickBot="1">
      <c r="A21" s="9" t="str">
        <f t="shared" si="0"/>
        <v> PZ 9.294 </v>
      </c>
      <c r="B21" s="16" t="str">
        <f t="shared" si="1"/>
        <v>II</v>
      </c>
      <c r="C21" s="9">
        <f t="shared" si="2"/>
        <v>18927.418000000001</v>
      </c>
      <c r="D21" s="13" t="str">
        <f t="shared" si="3"/>
        <v>vis</v>
      </c>
      <c r="E21" s="52">
        <f>VLOOKUP(C21,Active!C$21:E$972,3,FALSE)</f>
        <v>-5168.990819239375</v>
      </c>
      <c r="F21" s="16" t="s">
        <v>59</v>
      </c>
      <c r="G21" s="13" t="str">
        <f t="shared" si="4"/>
        <v>18927.418</v>
      </c>
      <c r="H21" s="9">
        <f t="shared" si="5"/>
        <v>-5168.5</v>
      </c>
      <c r="I21" s="53" t="s">
        <v>62</v>
      </c>
      <c r="J21" s="54" t="s">
        <v>63</v>
      </c>
      <c r="K21" s="53">
        <v>-5168.5</v>
      </c>
      <c r="L21" s="53" t="s">
        <v>64</v>
      </c>
      <c r="M21" s="54" t="s">
        <v>65</v>
      </c>
      <c r="N21" s="54"/>
      <c r="O21" s="55" t="s">
        <v>66</v>
      </c>
      <c r="P21" s="55" t="s">
        <v>67</v>
      </c>
    </row>
    <row r="22" spans="1:16" ht="12.75" customHeight="1" thickBot="1">
      <c r="A22" s="9" t="str">
        <f t="shared" si="0"/>
        <v> MVS 161 </v>
      </c>
      <c r="B22" s="16" t="str">
        <f t="shared" si="1"/>
        <v>II</v>
      </c>
      <c r="C22" s="9">
        <f t="shared" si="2"/>
        <v>29086.494999999999</v>
      </c>
      <c r="D22" s="13" t="str">
        <f t="shared" si="3"/>
        <v>vis</v>
      </c>
      <c r="E22" s="52">
        <f>VLOOKUP(C22,Active!C$21:E$972,3,FALSE)</f>
        <v>-2889.0108130694043</v>
      </c>
      <c r="F22" s="16" t="s">
        <v>59</v>
      </c>
      <c r="G22" s="13" t="str">
        <f t="shared" si="4"/>
        <v>29086.495</v>
      </c>
      <c r="H22" s="9">
        <f t="shared" si="5"/>
        <v>-2888.5</v>
      </c>
      <c r="I22" s="53" t="s">
        <v>68</v>
      </c>
      <c r="J22" s="54" t="s">
        <v>69</v>
      </c>
      <c r="K22" s="53">
        <v>-2888.5</v>
      </c>
      <c r="L22" s="53" t="s">
        <v>70</v>
      </c>
      <c r="M22" s="54" t="s">
        <v>65</v>
      </c>
      <c r="N22" s="54"/>
      <c r="O22" s="55" t="s">
        <v>71</v>
      </c>
      <c r="P22" s="55" t="s">
        <v>72</v>
      </c>
    </row>
    <row r="23" spans="1:16" ht="12.75" customHeight="1" thickBot="1">
      <c r="A23" s="9" t="str">
        <f t="shared" si="0"/>
        <v> PZ 9.294 </v>
      </c>
      <c r="B23" s="16" t="str">
        <f t="shared" si="1"/>
        <v>II</v>
      </c>
      <c r="C23" s="9">
        <f t="shared" si="2"/>
        <v>29162.400000000001</v>
      </c>
      <c r="D23" s="13" t="str">
        <f t="shared" si="3"/>
        <v>vis</v>
      </c>
      <c r="E23" s="52">
        <f>VLOOKUP(C23,Active!C$21:E$972,3,FALSE)</f>
        <v>-2871.9756156426756</v>
      </c>
      <c r="F23" s="16" t="s">
        <v>59</v>
      </c>
      <c r="G23" s="13" t="str">
        <f t="shared" si="4"/>
        <v>29162.400</v>
      </c>
      <c r="H23" s="9">
        <f t="shared" si="5"/>
        <v>-2871.5</v>
      </c>
      <c r="I23" s="53" t="s">
        <v>73</v>
      </c>
      <c r="J23" s="54" t="s">
        <v>74</v>
      </c>
      <c r="K23" s="53">
        <v>-2871.5</v>
      </c>
      <c r="L23" s="53" t="s">
        <v>75</v>
      </c>
      <c r="M23" s="54" t="s">
        <v>65</v>
      </c>
      <c r="N23" s="54"/>
      <c r="O23" s="55" t="s">
        <v>66</v>
      </c>
      <c r="P23" s="55" t="s">
        <v>67</v>
      </c>
    </row>
    <row r="24" spans="1:16" ht="12.75" customHeight="1" thickBot="1">
      <c r="A24" s="9" t="str">
        <f t="shared" si="0"/>
        <v> PZ 9.294 </v>
      </c>
      <c r="B24" s="16" t="str">
        <f t="shared" si="1"/>
        <v>II</v>
      </c>
      <c r="C24" s="9">
        <f t="shared" si="2"/>
        <v>29318.233</v>
      </c>
      <c r="D24" s="13" t="str">
        <f t="shared" si="3"/>
        <v>vis</v>
      </c>
      <c r="E24" s="52">
        <f>VLOOKUP(C24,Active!C$21:E$972,3,FALSE)</f>
        <v>-2837.0023474706281</v>
      </c>
      <c r="F24" s="16" t="s">
        <v>59</v>
      </c>
      <c r="G24" s="13" t="str">
        <f t="shared" si="4"/>
        <v>29318.233</v>
      </c>
      <c r="H24" s="9">
        <f t="shared" si="5"/>
        <v>-2836.5</v>
      </c>
      <c r="I24" s="53" t="s">
        <v>76</v>
      </c>
      <c r="J24" s="54" t="s">
        <v>77</v>
      </c>
      <c r="K24" s="53">
        <v>-2836.5</v>
      </c>
      <c r="L24" s="53" t="s">
        <v>78</v>
      </c>
      <c r="M24" s="54" t="s">
        <v>65</v>
      </c>
      <c r="N24" s="54"/>
      <c r="O24" s="55" t="s">
        <v>66</v>
      </c>
      <c r="P24" s="55" t="s">
        <v>67</v>
      </c>
    </row>
    <row r="25" spans="1:16" ht="12.75" customHeight="1" thickBot="1">
      <c r="A25" s="9" t="str">
        <f t="shared" si="0"/>
        <v> PZ 9.294 </v>
      </c>
      <c r="B25" s="16" t="str">
        <f t="shared" si="1"/>
        <v>II</v>
      </c>
      <c r="C25" s="9">
        <f t="shared" si="2"/>
        <v>29349.272000000001</v>
      </c>
      <c r="D25" s="13" t="str">
        <f t="shared" si="3"/>
        <v>vis</v>
      </c>
      <c r="E25" s="52">
        <f>VLOOKUP(C25,Active!C$21:E$972,3,FALSE)</f>
        <v>-2830.0363308323535</v>
      </c>
      <c r="F25" s="16" t="s">
        <v>59</v>
      </c>
      <c r="G25" s="13" t="str">
        <f t="shared" si="4"/>
        <v>29349.272</v>
      </c>
      <c r="H25" s="9">
        <f t="shared" si="5"/>
        <v>-2829.5</v>
      </c>
      <c r="I25" s="53" t="s">
        <v>79</v>
      </c>
      <c r="J25" s="54" t="s">
        <v>80</v>
      </c>
      <c r="K25" s="53">
        <v>-2829.5</v>
      </c>
      <c r="L25" s="53" t="s">
        <v>81</v>
      </c>
      <c r="M25" s="54" t="s">
        <v>65</v>
      </c>
      <c r="N25" s="54"/>
      <c r="O25" s="55" t="s">
        <v>66</v>
      </c>
      <c r="P25" s="55" t="s">
        <v>67</v>
      </c>
    </row>
    <row r="26" spans="1:16" ht="12.75" customHeight="1" thickBot="1">
      <c r="A26" s="9" t="str">
        <f t="shared" si="0"/>
        <v> VSS 2.314 </v>
      </c>
      <c r="B26" s="16" t="str">
        <f t="shared" si="1"/>
        <v>I</v>
      </c>
      <c r="C26" s="9">
        <f t="shared" si="2"/>
        <v>29494.526000000002</v>
      </c>
      <c r="D26" s="13" t="str">
        <f t="shared" si="3"/>
        <v>vis</v>
      </c>
      <c r="E26" s="52">
        <f>VLOOKUP(C26,Active!C$21:E$972,3,FALSE)</f>
        <v>-2797.4372850906771</v>
      </c>
      <c r="F26" s="16" t="s">
        <v>59</v>
      </c>
      <c r="G26" s="13" t="str">
        <f t="shared" si="4"/>
        <v>29494.526</v>
      </c>
      <c r="H26" s="9">
        <f t="shared" si="5"/>
        <v>-2797</v>
      </c>
      <c r="I26" s="53" t="s">
        <v>82</v>
      </c>
      <c r="J26" s="54" t="s">
        <v>83</v>
      </c>
      <c r="K26" s="53">
        <v>-2797</v>
      </c>
      <c r="L26" s="53" t="s">
        <v>84</v>
      </c>
      <c r="M26" s="54" t="s">
        <v>65</v>
      </c>
      <c r="N26" s="54"/>
      <c r="O26" s="55" t="s">
        <v>71</v>
      </c>
      <c r="P26" s="55" t="s">
        <v>85</v>
      </c>
    </row>
    <row r="27" spans="1:16" ht="12.75" customHeight="1" thickBot="1">
      <c r="A27" s="9" t="str">
        <f t="shared" si="0"/>
        <v> VSS 2.314 </v>
      </c>
      <c r="B27" s="16" t="str">
        <f t="shared" si="1"/>
        <v>II</v>
      </c>
      <c r="C27" s="9">
        <f t="shared" si="2"/>
        <v>29514.442999999999</v>
      </c>
      <c r="D27" s="13" t="str">
        <f t="shared" si="3"/>
        <v>vis</v>
      </c>
      <c r="E27" s="52">
        <f>VLOOKUP(C27,Active!C$21:E$972,3,FALSE)</f>
        <v>-2792.9673552158583</v>
      </c>
      <c r="F27" s="16" t="s">
        <v>59</v>
      </c>
      <c r="G27" s="13" t="str">
        <f t="shared" si="4"/>
        <v>29514.443</v>
      </c>
      <c r="H27" s="9">
        <f t="shared" si="5"/>
        <v>-2792.5</v>
      </c>
      <c r="I27" s="53" t="s">
        <v>86</v>
      </c>
      <c r="J27" s="54" t="s">
        <v>87</v>
      </c>
      <c r="K27" s="53">
        <v>-2792.5</v>
      </c>
      <c r="L27" s="53" t="s">
        <v>88</v>
      </c>
      <c r="M27" s="54" t="s">
        <v>65</v>
      </c>
      <c r="N27" s="54"/>
      <c r="O27" s="55" t="s">
        <v>71</v>
      </c>
      <c r="P27" s="55" t="s">
        <v>85</v>
      </c>
    </row>
    <row r="28" spans="1:16" ht="12.75" customHeight="1" thickBot="1">
      <c r="A28" s="9" t="str">
        <f t="shared" si="0"/>
        <v> VSS 2.314 </v>
      </c>
      <c r="B28" s="16" t="str">
        <f t="shared" si="1"/>
        <v>II</v>
      </c>
      <c r="C28" s="9">
        <f t="shared" si="2"/>
        <v>29576.55</v>
      </c>
      <c r="D28" s="13" t="str">
        <f t="shared" si="3"/>
        <v>vis</v>
      </c>
      <c r="E28" s="52">
        <f>VLOOKUP(C28,Active!C$21:E$972,3,FALSE)</f>
        <v>-2779.0288135310971</v>
      </c>
      <c r="F28" s="16" t="s">
        <v>59</v>
      </c>
      <c r="G28" s="13" t="str">
        <f t="shared" si="4"/>
        <v>29576.550</v>
      </c>
      <c r="H28" s="9">
        <f t="shared" si="5"/>
        <v>-2778.5</v>
      </c>
      <c r="I28" s="53" t="s">
        <v>89</v>
      </c>
      <c r="J28" s="54" t="s">
        <v>90</v>
      </c>
      <c r="K28" s="53">
        <v>-2778.5</v>
      </c>
      <c r="L28" s="53" t="s">
        <v>91</v>
      </c>
      <c r="M28" s="54" t="s">
        <v>65</v>
      </c>
      <c r="N28" s="54"/>
      <c r="O28" s="55" t="s">
        <v>71</v>
      </c>
      <c r="P28" s="55" t="s">
        <v>85</v>
      </c>
    </row>
    <row r="29" spans="1:16" ht="12.75" customHeight="1" thickBot="1">
      <c r="A29" s="9" t="str">
        <f t="shared" si="0"/>
        <v> PZ 9.294 </v>
      </c>
      <c r="B29" s="16" t="str">
        <f t="shared" si="1"/>
        <v>II</v>
      </c>
      <c r="C29" s="9">
        <f t="shared" si="2"/>
        <v>29848.447</v>
      </c>
      <c r="D29" s="13" t="str">
        <f t="shared" si="3"/>
        <v>vis</v>
      </c>
      <c r="E29" s="52">
        <f>VLOOKUP(C29,Active!C$21:E$972,3,FALSE)</f>
        <v>-2718.0075491251282</v>
      </c>
      <c r="F29" s="16" t="s">
        <v>59</v>
      </c>
      <c r="G29" s="13" t="str">
        <f t="shared" si="4"/>
        <v>29848.447</v>
      </c>
      <c r="H29" s="9">
        <f t="shared" si="5"/>
        <v>-2717.5</v>
      </c>
      <c r="I29" s="53" t="s">
        <v>92</v>
      </c>
      <c r="J29" s="54" t="s">
        <v>93</v>
      </c>
      <c r="K29" s="53">
        <v>-2717.5</v>
      </c>
      <c r="L29" s="53" t="s">
        <v>94</v>
      </c>
      <c r="M29" s="54" t="s">
        <v>65</v>
      </c>
      <c r="N29" s="54"/>
      <c r="O29" s="55" t="s">
        <v>66</v>
      </c>
      <c r="P29" s="55" t="s">
        <v>67</v>
      </c>
    </row>
    <row r="30" spans="1:16" ht="12.75" customHeight="1" thickBot="1">
      <c r="A30" s="9" t="str">
        <f t="shared" si="0"/>
        <v> MVS 161 </v>
      </c>
      <c r="B30" s="16" t="str">
        <f t="shared" si="1"/>
        <v>II</v>
      </c>
      <c r="C30" s="9">
        <f t="shared" si="2"/>
        <v>29879.526000000002</v>
      </c>
      <c r="D30" s="13" t="str">
        <f t="shared" si="3"/>
        <v>vis</v>
      </c>
      <c r="E30" s="52">
        <f>VLOOKUP(C30,Active!C$21:E$972,3,FALSE)</f>
        <v>-2711.0325553720777</v>
      </c>
      <c r="F30" s="16" t="s">
        <v>59</v>
      </c>
      <c r="G30" s="13" t="str">
        <f t="shared" si="4"/>
        <v>29879.526</v>
      </c>
      <c r="H30" s="9">
        <f t="shared" si="5"/>
        <v>-2710.5</v>
      </c>
      <c r="I30" s="53" t="s">
        <v>95</v>
      </c>
      <c r="J30" s="54" t="s">
        <v>96</v>
      </c>
      <c r="K30" s="53">
        <v>-2710.5</v>
      </c>
      <c r="L30" s="53" t="s">
        <v>97</v>
      </c>
      <c r="M30" s="54" t="s">
        <v>65</v>
      </c>
      <c r="N30" s="54"/>
      <c r="O30" s="55" t="s">
        <v>71</v>
      </c>
      <c r="P30" s="55" t="s">
        <v>72</v>
      </c>
    </row>
    <row r="31" spans="1:16" ht="12.75" customHeight="1" thickBot="1">
      <c r="A31" s="9" t="str">
        <f t="shared" si="0"/>
        <v> MVS 161 </v>
      </c>
      <c r="B31" s="16" t="str">
        <f t="shared" si="1"/>
        <v>II</v>
      </c>
      <c r="C31" s="9">
        <f t="shared" si="2"/>
        <v>29982.295999999998</v>
      </c>
      <c r="D31" s="13" t="str">
        <f t="shared" si="3"/>
        <v>vis</v>
      </c>
      <c r="E31" s="52">
        <f>VLOOKUP(C31,Active!C$21:E$972,3,FALSE)</f>
        <v>-2687.9681032339472</v>
      </c>
      <c r="F31" s="16" t="s">
        <v>59</v>
      </c>
      <c r="G31" s="13" t="str">
        <f t="shared" si="4"/>
        <v>29982.296</v>
      </c>
      <c r="H31" s="9">
        <f t="shared" si="5"/>
        <v>-2687.5</v>
      </c>
      <c r="I31" s="53" t="s">
        <v>98</v>
      </c>
      <c r="J31" s="54" t="s">
        <v>99</v>
      </c>
      <c r="K31" s="53">
        <v>-2687.5</v>
      </c>
      <c r="L31" s="53" t="s">
        <v>100</v>
      </c>
      <c r="M31" s="54" t="s">
        <v>65</v>
      </c>
      <c r="N31" s="54"/>
      <c r="O31" s="55" t="s">
        <v>71</v>
      </c>
      <c r="P31" s="55" t="s">
        <v>72</v>
      </c>
    </row>
    <row r="32" spans="1:16" ht="12.75" customHeight="1" thickBot="1">
      <c r="A32" s="9" t="str">
        <f t="shared" si="0"/>
        <v> VSS 2.315 </v>
      </c>
      <c r="B32" s="16" t="str">
        <f t="shared" si="1"/>
        <v>II</v>
      </c>
      <c r="C32" s="9">
        <f t="shared" si="2"/>
        <v>30347.298999999999</v>
      </c>
      <c r="D32" s="13" t="str">
        <f t="shared" si="3"/>
        <v>vis</v>
      </c>
      <c r="E32" s="52">
        <f>VLOOKUP(C32,Active!C$21:E$972,3,FALSE)</f>
        <v>-2606.0512576197189</v>
      </c>
      <c r="F32" s="16" t="s">
        <v>59</v>
      </c>
      <c r="G32" s="13" t="str">
        <f t="shared" si="4"/>
        <v>30347.299</v>
      </c>
      <c r="H32" s="9">
        <f t="shared" si="5"/>
        <v>-2605.5</v>
      </c>
      <c r="I32" s="53" t="s">
        <v>101</v>
      </c>
      <c r="J32" s="54" t="s">
        <v>102</v>
      </c>
      <c r="K32" s="53">
        <v>-2605.5</v>
      </c>
      <c r="L32" s="53" t="s">
        <v>103</v>
      </c>
      <c r="M32" s="54" t="s">
        <v>65</v>
      </c>
      <c r="N32" s="54"/>
      <c r="O32" s="55" t="s">
        <v>71</v>
      </c>
      <c r="P32" s="55" t="s">
        <v>104</v>
      </c>
    </row>
    <row r="33" spans="1:16" ht="12.75" customHeight="1" thickBot="1">
      <c r="A33" s="9" t="str">
        <f t="shared" si="0"/>
        <v> VSS 2.315 </v>
      </c>
      <c r="B33" s="16" t="str">
        <f t="shared" si="1"/>
        <v>I</v>
      </c>
      <c r="C33" s="9">
        <f t="shared" si="2"/>
        <v>30590.475999999999</v>
      </c>
      <c r="D33" s="13" t="str">
        <f t="shared" si="3"/>
        <v>vis</v>
      </c>
      <c r="E33" s="52">
        <f>VLOOKUP(C33,Active!C$21:E$972,3,FALSE)</f>
        <v>-2551.4755616228881</v>
      </c>
      <c r="F33" s="16" t="s">
        <v>59</v>
      </c>
      <c r="G33" s="13" t="str">
        <f t="shared" si="4"/>
        <v>30590.476</v>
      </c>
      <c r="H33" s="9">
        <f t="shared" si="5"/>
        <v>-2551</v>
      </c>
      <c r="I33" s="53" t="s">
        <v>105</v>
      </c>
      <c r="J33" s="54" t="s">
        <v>106</v>
      </c>
      <c r="K33" s="53">
        <v>-2551</v>
      </c>
      <c r="L33" s="53" t="s">
        <v>75</v>
      </c>
      <c r="M33" s="54" t="s">
        <v>65</v>
      </c>
      <c r="N33" s="54"/>
      <c r="O33" s="55" t="s">
        <v>71</v>
      </c>
      <c r="P33" s="55" t="s">
        <v>104</v>
      </c>
    </row>
    <row r="34" spans="1:16" ht="12.75" customHeight="1" thickBot="1">
      <c r="A34" s="9" t="str">
        <f t="shared" si="0"/>
        <v> VSS 2.315 </v>
      </c>
      <c r="B34" s="16" t="str">
        <f t="shared" si="1"/>
        <v>I</v>
      </c>
      <c r="C34" s="9">
        <f t="shared" si="2"/>
        <v>30608.409</v>
      </c>
      <c r="D34" s="13" t="str">
        <f t="shared" si="3"/>
        <v>vis</v>
      </c>
      <c r="E34" s="52">
        <f>VLOOKUP(C34,Active!C$21:E$972,3,FALSE)</f>
        <v>-2547.4508966409562</v>
      </c>
      <c r="F34" s="16" t="s">
        <v>59</v>
      </c>
      <c r="G34" s="13" t="str">
        <f t="shared" si="4"/>
        <v>30608.409</v>
      </c>
      <c r="H34" s="9">
        <f t="shared" si="5"/>
        <v>-2547</v>
      </c>
      <c r="I34" s="53" t="s">
        <v>107</v>
      </c>
      <c r="J34" s="54" t="s">
        <v>108</v>
      </c>
      <c r="K34" s="53">
        <v>-2547</v>
      </c>
      <c r="L34" s="53" t="s">
        <v>109</v>
      </c>
      <c r="M34" s="54" t="s">
        <v>65</v>
      </c>
      <c r="N34" s="54"/>
      <c r="O34" s="55" t="s">
        <v>71</v>
      </c>
      <c r="P34" s="55" t="s">
        <v>104</v>
      </c>
    </row>
    <row r="35" spans="1:16" ht="12.75" customHeight="1" thickBot="1">
      <c r="A35" s="9" t="str">
        <f t="shared" si="0"/>
        <v> VSS 2.315 </v>
      </c>
      <c r="B35" s="16" t="str">
        <f t="shared" si="1"/>
        <v>II</v>
      </c>
      <c r="C35" s="9">
        <f t="shared" si="2"/>
        <v>30619.518</v>
      </c>
      <c r="D35" s="13" t="str">
        <f t="shared" si="3"/>
        <v>vis</v>
      </c>
      <c r="E35" s="52">
        <f>VLOOKUP(C35,Active!C$21:E$972,3,FALSE)</f>
        <v>-2544.9577274398034</v>
      </c>
      <c r="F35" s="16" t="s">
        <v>59</v>
      </c>
      <c r="G35" s="13" t="str">
        <f t="shared" si="4"/>
        <v>30619.518</v>
      </c>
      <c r="H35" s="9">
        <f t="shared" si="5"/>
        <v>-2544.5</v>
      </c>
      <c r="I35" s="53" t="s">
        <v>110</v>
      </c>
      <c r="J35" s="54" t="s">
        <v>111</v>
      </c>
      <c r="K35" s="53">
        <v>-2544.5</v>
      </c>
      <c r="L35" s="53" t="s">
        <v>112</v>
      </c>
      <c r="M35" s="54" t="s">
        <v>65</v>
      </c>
      <c r="N35" s="54"/>
      <c r="O35" s="55" t="s">
        <v>71</v>
      </c>
      <c r="P35" s="55" t="s">
        <v>104</v>
      </c>
    </row>
    <row r="36" spans="1:16" ht="12.75" customHeight="1" thickBot="1">
      <c r="A36" s="9" t="str">
        <f t="shared" si="0"/>
        <v> AC 111.10 </v>
      </c>
      <c r="B36" s="16" t="str">
        <f t="shared" si="1"/>
        <v>II</v>
      </c>
      <c r="C36" s="9">
        <f t="shared" si="2"/>
        <v>30668.236000000001</v>
      </c>
      <c r="D36" s="13" t="str">
        <f t="shared" si="3"/>
        <v>vis</v>
      </c>
      <c r="E36" s="52">
        <f>VLOOKUP(C36,Active!C$21:E$972,3,FALSE)</f>
        <v>-2534.0240504984245</v>
      </c>
      <c r="F36" s="16" t="s">
        <v>59</v>
      </c>
      <c r="G36" s="13" t="str">
        <f t="shared" si="4"/>
        <v>30668.236</v>
      </c>
      <c r="H36" s="9">
        <f t="shared" si="5"/>
        <v>-2533.5</v>
      </c>
      <c r="I36" s="53" t="s">
        <v>113</v>
      </c>
      <c r="J36" s="54" t="s">
        <v>114</v>
      </c>
      <c r="K36" s="53">
        <v>-2533.5</v>
      </c>
      <c r="L36" s="53" t="s">
        <v>115</v>
      </c>
      <c r="M36" s="54" t="s">
        <v>65</v>
      </c>
      <c r="N36" s="54"/>
      <c r="O36" s="55" t="s">
        <v>116</v>
      </c>
      <c r="P36" s="55" t="s">
        <v>117</v>
      </c>
    </row>
    <row r="37" spans="1:16" ht="12.75" customHeight="1" thickBot="1">
      <c r="A37" s="9" t="str">
        <f t="shared" si="0"/>
        <v> AC 111.10 </v>
      </c>
      <c r="B37" s="16" t="str">
        <f t="shared" si="1"/>
        <v>II</v>
      </c>
      <c r="C37" s="9">
        <f t="shared" si="2"/>
        <v>30695.123</v>
      </c>
      <c r="D37" s="13" t="str">
        <f t="shared" si="3"/>
        <v>vis</v>
      </c>
      <c r="E37" s="52">
        <f>VLOOKUP(C37,Active!C$21:E$972,3,FALSE)</f>
        <v>-2527.989858373895</v>
      </c>
      <c r="F37" s="16" t="s">
        <v>59</v>
      </c>
      <c r="G37" s="13" t="str">
        <f t="shared" si="4"/>
        <v>30695.123</v>
      </c>
      <c r="H37" s="9">
        <f t="shared" si="5"/>
        <v>-2527.5</v>
      </c>
      <c r="I37" s="53" t="s">
        <v>118</v>
      </c>
      <c r="J37" s="54" t="s">
        <v>119</v>
      </c>
      <c r="K37" s="53">
        <v>-2527.5</v>
      </c>
      <c r="L37" s="53" t="s">
        <v>120</v>
      </c>
      <c r="M37" s="54" t="s">
        <v>65</v>
      </c>
      <c r="N37" s="54"/>
      <c r="O37" s="55" t="s">
        <v>116</v>
      </c>
      <c r="P37" s="55" t="s">
        <v>117</v>
      </c>
    </row>
    <row r="38" spans="1:16" ht="12.75" customHeight="1" thickBot="1">
      <c r="A38" s="9" t="str">
        <f t="shared" si="0"/>
        <v> VSS 2.315 </v>
      </c>
      <c r="B38" s="16" t="str">
        <f t="shared" si="1"/>
        <v>II</v>
      </c>
      <c r="C38" s="9">
        <f t="shared" si="2"/>
        <v>30779.329000000002</v>
      </c>
      <c r="D38" s="13" t="str">
        <f t="shared" si="3"/>
        <v>vis</v>
      </c>
      <c r="E38" s="52">
        <f>VLOOKUP(C38,Active!C$21:E$972,3,FALSE)</f>
        <v>-2509.091685203286</v>
      </c>
      <c r="F38" s="16" t="s">
        <v>59</v>
      </c>
      <c r="G38" s="13" t="str">
        <f t="shared" si="4"/>
        <v>30779.329</v>
      </c>
      <c r="H38" s="9">
        <f t="shared" si="5"/>
        <v>-2508.5</v>
      </c>
      <c r="I38" s="53" t="s">
        <v>121</v>
      </c>
      <c r="J38" s="54" t="s">
        <v>122</v>
      </c>
      <c r="K38" s="53">
        <v>-2508.5</v>
      </c>
      <c r="L38" s="53" t="s">
        <v>123</v>
      </c>
      <c r="M38" s="54" t="s">
        <v>65</v>
      </c>
      <c r="N38" s="54"/>
      <c r="O38" s="55" t="s">
        <v>71</v>
      </c>
      <c r="P38" s="55" t="s">
        <v>104</v>
      </c>
    </row>
    <row r="39" spans="1:16" ht="12.75" customHeight="1" thickBot="1">
      <c r="A39" s="9" t="str">
        <f t="shared" si="0"/>
        <v> MVS 161 </v>
      </c>
      <c r="B39" s="16" t="str">
        <f t="shared" si="1"/>
        <v>I</v>
      </c>
      <c r="C39" s="9">
        <f t="shared" si="2"/>
        <v>30973.499</v>
      </c>
      <c r="D39" s="13" t="str">
        <f t="shared" si="3"/>
        <v>vis</v>
      </c>
      <c r="E39" s="52">
        <f>VLOOKUP(C39,Active!C$21:E$972,3,FALSE)</f>
        <v>-2465.5145258020902</v>
      </c>
      <c r="F39" s="16" t="s">
        <v>59</v>
      </c>
      <c r="G39" s="13" t="str">
        <f t="shared" si="4"/>
        <v>30973.499</v>
      </c>
      <c r="H39" s="9">
        <f t="shared" si="5"/>
        <v>-2465</v>
      </c>
      <c r="I39" s="53" t="s">
        <v>124</v>
      </c>
      <c r="J39" s="54" t="s">
        <v>125</v>
      </c>
      <c r="K39" s="53">
        <v>-2465</v>
      </c>
      <c r="L39" s="53" t="s">
        <v>126</v>
      </c>
      <c r="M39" s="54" t="s">
        <v>65</v>
      </c>
      <c r="N39" s="54"/>
      <c r="O39" s="55" t="s">
        <v>71</v>
      </c>
      <c r="P39" s="55" t="s">
        <v>72</v>
      </c>
    </row>
    <row r="40" spans="1:16" ht="12.75" customHeight="1" thickBot="1">
      <c r="A40" s="9" t="str">
        <f t="shared" si="0"/>
        <v> MVS 161 </v>
      </c>
      <c r="B40" s="16" t="str">
        <f t="shared" si="1"/>
        <v>I</v>
      </c>
      <c r="C40" s="9">
        <f t="shared" si="2"/>
        <v>31022.485000000001</v>
      </c>
      <c r="D40" s="13" t="str">
        <f t="shared" si="3"/>
        <v>vis</v>
      </c>
      <c r="E40" s="52">
        <f>VLOOKUP(C40,Active!C$21:E$972,3,FALSE)</f>
        <v>-2454.5207021917126</v>
      </c>
      <c r="F40" s="16" t="s">
        <v>59</v>
      </c>
      <c r="G40" s="13" t="str">
        <f t="shared" si="4"/>
        <v>31022.485</v>
      </c>
      <c r="H40" s="9">
        <f t="shared" si="5"/>
        <v>-2454</v>
      </c>
      <c r="I40" s="53" t="s">
        <v>127</v>
      </c>
      <c r="J40" s="54" t="s">
        <v>128</v>
      </c>
      <c r="K40" s="53">
        <v>-2454</v>
      </c>
      <c r="L40" s="53" t="s">
        <v>129</v>
      </c>
      <c r="M40" s="54" t="s">
        <v>65</v>
      </c>
      <c r="N40" s="54"/>
      <c r="O40" s="55" t="s">
        <v>71</v>
      </c>
      <c r="P40" s="55" t="s">
        <v>72</v>
      </c>
    </row>
    <row r="41" spans="1:16" ht="12.75" customHeight="1" thickBot="1">
      <c r="A41" s="9" t="str">
        <f t="shared" si="0"/>
        <v> AC 111.10 </v>
      </c>
      <c r="B41" s="16" t="str">
        <f t="shared" si="1"/>
        <v>II</v>
      </c>
      <c r="C41" s="9">
        <f t="shared" si="2"/>
        <v>31047.118999999999</v>
      </c>
      <c r="D41" s="13" t="str">
        <f t="shared" si="3"/>
        <v>vis</v>
      </c>
      <c r="E41" s="52">
        <f>VLOOKUP(C41,Active!C$21:E$972,3,FALSE)</f>
        <v>-2448.992146056939</v>
      </c>
      <c r="F41" s="16" t="s">
        <v>59</v>
      </c>
      <c r="G41" s="13" t="str">
        <f t="shared" si="4"/>
        <v>31047.119</v>
      </c>
      <c r="H41" s="9">
        <f t="shared" si="5"/>
        <v>-2448.5</v>
      </c>
      <c r="I41" s="53" t="s">
        <v>130</v>
      </c>
      <c r="J41" s="54" t="s">
        <v>131</v>
      </c>
      <c r="K41" s="53">
        <v>-2448.5</v>
      </c>
      <c r="L41" s="53" t="s">
        <v>132</v>
      </c>
      <c r="M41" s="54" t="s">
        <v>65</v>
      </c>
      <c r="N41" s="54"/>
      <c r="O41" s="55" t="s">
        <v>116</v>
      </c>
      <c r="P41" s="55" t="s">
        <v>117</v>
      </c>
    </row>
    <row r="42" spans="1:16" ht="12.75" customHeight="1" thickBot="1">
      <c r="A42" s="9" t="str">
        <f t="shared" si="0"/>
        <v> MVS 161 </v>
      </c>
      <c r="B42" s="16" t="str">
        <f t="shared" si="1"/>
        <v>I</v>
      </c>
      <c r="C42" s="9">
        <f t="shared" si="2"/>
        <v>31316.483</v>
      </c>
      <c r="D42" s="13" t="str">
        <f t="shared" si="3"/>
        <v>vis</v>
      </c>
      <c r="E42" s="52">
        <f>VLOOKUP(C42,Active!C$21:E$972,3,FALSE)</f>
        <v>-2388.5393574441578</v>
      </c>
      <c r="F42" s="16" t="s">
        <v>59</v>
      </c>
      <c r="G42" s="13" t="str">
        <f t="shared" si="4"/>
        <v>31316.483</v>
      </c>
      <c r="H42" s="9">
        <f t="shared" si="5"/>
        <v>-2388</v>
      </c>
      <c r="I42" s="53" t="s">
        <v>133</v>
      </c>
      <c r="J42" s="54" t="s">
        <v>134</v>
      </c>
      <c r="K42" s="53">
        <v>-2388</v>
      </c>
      <c r="L42" s="53" t="s">
        <v>135</v>
      </c>
      <c r="M42" s="54" t="s">
        <v>65</v>
      </c>
      <c r="N42" s="54"/>
      <c r="O42" s="55" t="s">
        <v>71</v>
      </c>
      <c r="P42" s="55" t="s">
        <v>72</v>
      </c>
    </row>
    <row r="43" spans="1:16" ht="12.75" customHeight="1" thickBot="1">
      <c r="A43" s="9" t="str">
        <f t="shared" ref="A43:A74" si="6">P43</f>
        <v> MVS 161 </v>
      </c>
      <c r="B43" s="16" t="str">
        <f t="shared" ref="B43:B74" si="7">IF(H43=INT(H43),"I","II")</f>
        <v>II</v>
      </c>
      <c r="C43" s="9">
        <f t="shared" ref="C43:C74" si="8">1*G43</f>
        <v>31345.453000000001</v>
      </c>
      <c r="D43" s="13" t="str">
        <f t="shared" ref="D43:D74" si="9">VLOOKUP(F43,I$1:J$5,2,FALSE)</f>
        <v>vis</v>
      </c>
      <c r="E43" s="52">
        <f>VLOOKUP(C43,Active!C$21:E$972,3,FALSE)</f>
        <v>-2382.0376820676693</v>
      </c>
      <c r="F43" s="16" t="s">
        <v>59</v>
      </c>
      <c r="G43" s="13" t="str">
        <f t="shared" ref="G43:G74" si="10">MID(I43,3,LEN(I43)-3)</f>
        <v>31345.453</v>
      </c>
      <c r="H43" s="9">
        <f t="shared" ref="H43:H74" si="11">1*K43</f>
        <v>-2381.5</v>
      </c>
      <c r="I43" s="53" t="s">
        <v>136</v>
      </c>
      <c r="J43" s="54" t="s">
        <v>137</v>
      </c>
      <c r="K43" s="53">
        <v>-2381.5</v>
      </c>
      <c r="L43" s="53" t="s">
        <v>138</v>
      </c>
      <c r="M43" s="54" t="s">
        <v>65</v>
      </c>
      <c r="N43" s="54"/>
      <c r="O43" s="55" t="s">
        <v>71</v>
      </c>
      <c r="P43" s="55" t="s">
        <v>72</v>
      </c>
    </row>
    <row r="44" spans="1:16" ht="12.75" customHeight="1" thickBot="1">
      <c r="A44" s="9" t="str">
        <f t="shared" si="6"/>
        <v> VSS 2.315 </v>
      </c>
      <c r="B44" s="16" t="str">
        <f t="shared" si="7"/>
        <v>I</v>
      </c>
      <c r="C44" s="9">
        <f t="shared" si="8"/>
        <v>31352.492999999999</v>
      </c>
      <c r="D44" s="13" t="str">
        <f t="shared" si="9"/>
        <v>vis</v>
      </c>
      <c r="E44" s="52">
        <f>VLOOKUP(C44,Active!C$21:E$972,3,FALSE)</f>
        <v>-2380.4577098671016</v>
      </c>
      <c r="F44" s="16" t="s">
        <v>59</v>
      </c>
      <c r="G44" s="13" t="str">
        <f t="shared" si="10"/>
        <v>31352.493</v>
      </c>
      <c r="H44" s="9">
        <f t="shared" si="11"/>
        <v>-2380</v>
      </c>
      <c r="I44" s="53" t="s">
        <v>139</v>
      </c>
      <c r="J44" s="54" t="s">
        <v>140</v>
      </c>
      <c r="K44" s="53">
        <v>-2380</v>
      </c>
      <c r="L44" s="53" t="s">
        <v>141</v>
      </c>
      <c r="M44" s="54" t="s">
        <v>65</v>
      </c>
      <c r="N44" s="54"/>
      <c r="O44" s="55" t="s">
        <v>71</v>
      </c>
      <c r="P44" s="55" t="s">
        <v>104</v>
      </c>
    </row>
    <row r="45" spans="1:16" ht="12.75" customHeight="1" thickBot="1">
      <c r="A45" s="9" t="str">
        <f t="shared" si="6"/>
        <v> AC 111.10 </v>
      </c>
      <c r="B45" s="16" t="str">
        <f t="shared" si="7"/>
        <v>II</v>
      </c>
      <c r="C45" s="9">
        <f t="shared" si="8"/>
        <v>31381.190999999999</v>
      </c>
      <c r="D45" s="13" t="str">
        <f t="shared" si="9"/>
        <v>vis</v>
      </c>
      <c r="E45" s="52">
        <f>VLOOKUP(C45,Active!C$21:E$972,3,FALSE)</f>
        <v>-2374.0170788710902</v>
      </c>
      <c r="F45" s="16" t="s">
        <v>59</v>
      </c>
      <c r="G45" s="13" t="str">
        <f t="shared" si="10"/>
        <v>31381.191</v>
      </c>
      <c r="H45" s="9">
        <f t="shared" si="11"/>
        <v>-2373.5</v>
      </c>
      <c r="I45" s="53" t="s">
        <v>142</v>
      </c>
      <c r="J45" s="54" t="s">
        <v>143</v>
      </c>
      <c r="K45" s="53">
        <v>-2373.5</v>
      </c>
      <c r="L45" s="53" t="s">
        <v>144</v>
      </c>
      <c r="M45" s="54" t="s">
        <v>65</v>
      </c>
      <c r="N45" s="54"/>
      <c r="O45" s="55" t="s">
        <v>116</v>
      </c>
      <c r="P45" s="55" t="s">
        <v>117</v>
      </c>
    </row>
    <row r="46" spans="1:16" ht="12.75" customHeight="1" thickBot="1">
      <c r="A46" s="9" t="str">
        <f t="shared" si="6"/>
        <v> VSS 2.315 </v>
      </c>
      <c r="B46" s="16" t="str">
        <f t="shared" si="7"/>
        <v>I</v>
      </c>
      <c r="C46" s="9">
        <f t="shared" si="8"/>
        <v>31441.339</v>
      </c>
      <c r="D46" s="13" t="str">
        <f t="shared" si="9"/>
        <v>vis</v>
      </c>
      <c r="E46" s="52">
        <f>VLOOKUP(C46,Active!C$21:E$972,3,FALSE)</f>
        <v>-2360.5181913824813</v>
      </c>
      <c r="F46" s="16" t="s">
        <v>59</v>
      </c>
      <c r="G46" s="13" t="str">
        <f t="shared" si="10"/>
        <v>31441.339</v>
      </c>
      <c r="H46" s="9">
        <f t="shared" si="11"/>
        <v>-2360</v>
      </c>
      <c r="I46" s="53" t="s">
        <v>145</v>
      </c>
      <c r="J46" s="54" t="s">
        <v>146</v>
      </c>
      <c r="K46" s="53">
        <v>-2360</v>
      </c>
      <c r="L46" s="53" t="s">
        <v>147</v>
      </c>
      <c r="M46" s="54" t="s">
        <v>65</v>
      </c>
      <c r="N46" s="54"/>
      <c r="O46" s="55" t="s">
        <v>71</v>
      </c>
      <c r="P46" s="55" t="s">
        <v>104</v>
      </c>
    </row>
    <row r="47" spans="1:16" ht="12.75" customHeight="1" thickBot="1">
      <c r="A47" s="9" t="str">
        <f t="shared" si="6"/>
        <v> AC 111.10 </v>
      </c>
      <c r="B47" s="16" t="str">
        <f t="shared" si="7"/>
        <v>II</v>
      </c>
      <c r="C47" s="9">
        <f t="shared" si="8"/>
        <v>31679.402999999998</v>
      </c>
      <c r="D47" s="13" t="str">
        <f t="shared" si="9"/>
        <v>vis</v>
      </c>
      <c r="E47" s="52">
        <f>VLOOKUP(C47,Active!C$21:E$972,3,FALSE)</f>
        <v>-2307.0899950818875</v>
      </c>
      <c r="F47" s="16" t="s">
        <v>59</v>
      </c>
      <c r="G47" s="13" t="str">
        <f t="shared" si="10"/>
        <v>31679.403</v>
      </c>
      <c r="H47" s="9">
        <f t="shared" si="11"/>
        <v>-2306.5</v>
      </c>
      <c r="I47" s="53" t="s">
        <v>148</v>
      </c>
      <c r="J47" s="54" t="s">
        <v>149</v>
      </c>
      <c r="K47" s="53">
        <v>-2306.5</v>
      </c>
      <c r="L47" s="53" t="s">
        <v>150</v>
      </c>
      <c r="M47" s="54" t="s">
        <v>65</v>
      </c>
      <c r="N47" s="54"/>
      <c r="O47" s="55" t="s">
        <v>116</v>
      </c>
      <c r="P47" s="55" t="s">
        <v>117</v>
      </c>
    </row>
    <row r="48" spans="1:16" ht="12.75" customHeight="1" thickBot="1">
      <c r="A48" s="9" t="str">
        <f t="shared" si="6"/>
        <v> AC 111.10 </v>
      </c>
      <c r="B48" s="16" t="str">
        <f t="shared" si="7"/>
        <v>II</v>
      </c>
      <c r="C48" s="9">
        <f t="shared" si="8"/>
        <v>32798.279000000002</v>
      </c>
      <c r="D48" s="13" t="str">
        <f t="shared" si="9"/>
        <v>vis</v>
      </c>
      <c r="E48" s="52">
        <f>VLOOKUP(C48,Active!C$21:E$972,3,FALSE)</f>
        <v>-2055.983038280257</v>
      </c>
      <c r="F48" s="16" t="s">
        <v>59</v>
      </c>
      <c r="G48" s="13" t="str">
        <f t="shared" si="10"/>
        <v>32798.279</v>
      </c>
      <c r="H48" s="9">
        <f t="shared" si="11"/>
        <v>-2055.5</v>
      </c>
      <c r="I48" s="53" t="s">
        <v>151</v>
      </c>
      <c r="J48" s="54" t="s">
        <v>152</v>
      </c>
      <c r="K48" s="53">
        <v>-2055.5</v>
      </c>
      <c r="L48" s="53" t="s">
        <v>153</v>
      </c>
      <c r="M48" s="54" t="s">
        <v>65</v>
      </c>
      <c r="N48" s="54"/>
      <c r="O48" s="55" t="s">
        <v>116</v>
      </c>
      <c r="P48" s="55" t="s">
        <v>117</v>
      </c>
    </row>
    <row r="49" spans="1:16" ht="12.75" customHeight="1" thickBot="1">
      <c r="A49" s="9" t="str">
        <f t="shared" si="6"/>
        <v> AC 111.10 </v>
      </c>
      <c r="B49" s="16" t="str">
        <f t="shared" si="7"/>
        <v>II</v>
      </c>
      <c r="C49" s="9">
        <f t="shared" si="8"/>
        <v>32829.267</v>
      </c>
      <c r="D49" s="13" t="str">
        <f t="shared" si="9"/>
        <v>vis</v>
      </c>
      <c r="E49" s="52">
        <f>VLOOKUP(C49,Active!C$21:E$972,3,FALSE)</f>
        <v>-2049.0284674633226</v>
      </c>
      <c r="F49" s="16" t="s">
        <v>59</v>
      </c>
      <c r="G49" s="13" t="str">
        <f t="shared" si="10"/>
        <v>32829.267</v>
      </c>
      <c r="H49" s="9">
        <f t="shared" si="11"/>
        <v>-2048.5</v>
      </c>
      <c r="I49" s="53" t="s">
        <v>154</v>
      </c>
      <c r="J49" s="54" t="s">
        <v>155</v>
      </c>
      <c r="K49" s="53">
        <v>-2048.5</v>
      </c>
      <c r="L49" s="53" t="s">
        <v>156</v>
      </c>
      <c r="M49" s="54" t="s">
        <v>65</v>
      </c>
      <c r="N49" s="54"/>
      <c r="O49" s="55" t="s">
        <v>116</v>
      </c>
      <c r="P49" s="55" t="s">
        <v>117</v>
      </c>
    </row>
    <row r="50" spans="1:16" ht="12.75" customHeight="1" thickBot="1">
      <c r="A50" s="9" t="str">
        <f t="shared" si="6"/>
        <v> PZ 9.294 </v>
      </c>
      <c r="B50" s="16" t="str">
        <f t="shared" si="7"/>
        <v>II</v>
      </c>
      <c r="C50" s="9">
        <f t="shared" si="8"/>
        <v>33025.321000000004</v>
      </c>
      <c r="D50" s="13" t="str">
        <f t="shared" si="9"/>
        <v>vis</v>
      </c>
      <c r="E50" s="52">
        <f>VLOOKUP(C50,Active!C$21:E$972,3,FALSE)</f>
        <v>-2005.028485956178</v>
      </c>
      <c r="F50" s="16" t="s">
        <v>59</v>
      </c>
      <c r="G50" s="13" t="str">
        <f t="shared" si="10"/>
        <v>33025.321</v>
      </c>
      <c r="H50" s="9">
        <f t="shared" si="11"/>
        <v>-2004.5</v>
      </c>
      <c r="I50" s="53" t="s">
        <v>157</v>
      </c>
      <c r="J50" s="54" t="s">
        <v>158</v>
      </c>
      <c r="K50" s="53">
        <v>-2004.5</v>
      </c>
      <c r="L50" s="53" t="s">
        <v>156</v>
      </c>
      <c r="M50" s="54" t="s">
        <v>65</v>
      </c>
      <c r="N50" s="54"/>
      <c r="O50" s="55" t="s">
        <v>66</v>
      </c>
      <c r="P50" s="55" t="s">
        <v>67</v>
      </c>
    </row>
    <row r="51" spans="1:16" ht="12.75" customHeight="1" thickBot="1">
      <c r="A51" s="9" t="str">
        <f t="shared" si="6"/>
        <v> PZ 9.294 </v>
      </c>
      <c r="B51" s="16" t="str">
        <f t="shared" si="7"/>
        <v>II</v>
      </c>
      <c r="C51" s="9">
        <f t="shared" si="8"/>
        <v>33154.504000000001</v>
      </c>
      <c r="D51" s="13" t="str">
        <f t="shared" si="9"/>
        <v>vis</v>
      </c>
      <c r="E51" s="52">
        <f>VLOOKUP(C51,Active!C$21:E$972,3,FALSE)</f>
        <v>-1976.0362205036129</v>
      </c>
      <c r="F51" s="16" t="s">
        <v>59</v>
      </c>
      <c r="G51" s="13" t="str">
        <f t="shared" si="10"/>
        <v>33154.504</v>
      </c>
      <c r="H51" s="9">
        <f t="shared" si="11"/>
        <v>-1975.5</v>
      </c>
      <c r="I51" s="53" t="s">
        <v>159</v>
      </c>
      <c r="J51" s="54" t="s">
        <v>160</v>
      </c>
      <c r="K51" s="53">
        <v>-1975.5</v>
      </c>
      <c r="L51" s="53" t="s">
        <v>161</v>
      </c>
      <c r="M51" s="54" t="s">
        <v>65</v>
      </c>
      <c r="N51" s="54"/>
      <c r="O51" s="55" t="s">
        <v>66</v>
      </c>
      <c r="P51" s="55" t="s">
        <v>67</v>
      </c>
    </row>
    <row r="52" spans="1:16" ht="12.75" customHeight="1" thickBot="1">
      <c r="A52" s="9" t="str">
        <f t="shared" si="6"/>
        <v> PZ 9.39 </v>
      </c>
      <c r="B52" s="16" t="str">
        <f t="shared" si="7"/>
        <v>I</v>
      </c>
      <c r="C52" s="9">
        <f t="shared" si="8"/>
        <v>33495.379999999997</v>
      </c>
      <c r="D52" s="13" t="str">
        <f t="shared" si="9"/>
        <v>vis</v>
      </c>
      <c r="E52" s="52">
        <f>VLOOKUP(C52,Active!C$21:E$972,3,FALSE)</f>
        <v>-1899.5341460943741</v>
      </c>
      <c r="F52" s="16" t="s">
        <v>59</v>
      </c>
      <c r="G52" s="13" t="str">
        <f t="shared" si="10"/>
        <v>33495.380</v>
      </c>
      <c r="H52" s="9">
        <f t="shared" si="11"/>
        <v>-1899</v>
      </c>
      <c r="I52" s="53" t="s">
        <v>162</v>
      </c>
      <c r="J52" s="54" t="s">
        <v>163</v>
      </c>
      <c r="K52" s="53">
        <v>-1899</v>
      </c>
      <c r="L52" s="53" t="s">
        <v>164</v>
      </c>
      <c r="M52" s="54" t="s">
        <v>61</v>
      </c>
      <c r="N52" s="54"/>
      <c r="O52" s="55" t="s">
        <v>165</v>
      </c>
      <c r="P52" s="55" t="s">
        <v>166</v>
      </c>
    </row>
    <row r="53" spans="1:16" ht="12.75" customHeight="1" thickBot="1">
      <c r="A53" s="9" t="str">
        <f t="shared" si="6"/>
        <v> PZ 9.39 </v>
      </c>
      <c r="B53" s="16" t="str">
        <f t="shared" si="7"/>
        <v>I</v>
      </c>
      <c r="C53" s="9">
        <f t="shared" si="8"/>
        <v>33500.368000000002</v>
      </c>
      <c r="D53" s="13" t="str">
        <f t="shared" si="9"/>
        <v>vis</v>
      </c>
      <c r="E53" s="52">
        <f>VLOOKUP(C53,Active!C$21:E$972,3,FALSE)</f>
        <v>-1898.414699881811</v>
      </c>
      <c r="F53" s="16" t="s">
        <v>59</v>
      </c>
      <c r="G53" s="13" t="str">
        <f t="shared" si="10"/>
        <v>33500.368</v>
      </c>
      <c r="H53" s="9">
        <f t="shared" si="11"/>
        <v>-1898</v>
      </c>
      <c r="I53" s="53" t="s">
        <v>167</v>
      </c>
      <c r="J53" s="54" t="s">
        <v>168</v>
      </c>
      <c r="K53" s="53">
        <v>-1898</v>
      </c>
      <c r="L53" s="53" t="s">
        <v>169</v>
      </c>
      <c r="M53" s="54" t="s">
        <v>61</v>
      </c>
      <c r="N53" s="54"/>
      <c r="O53" s="55" t="s">
        <v>165</v>
      </c>
      <c r="P53" s="55" t="s">
        <v>166</v>
      </c>
    </row>
    <row r="54" spans="1:16" ht="12.75" customHeight="1" thickBot="1">
      <c r="A54" s="9" t="str">
        <f t="shared" si="6"/>
        <v> PZ 9.39 </v>
      </c>
      <c r="B54" s="16" t="str">
        <f t="shared" si="7"/>
        <v>I</v>
      </c>
      <c r="C54" s="9">
        <f t="shared" si="8"/>
        <v>33541.283000000003</v>
      </c>
      <c r="D54" s="13" t="str">
        <f t="shared" si="9"/>
        <v>vis</v>
      </c>
      <c r="E54" s="52">
        <f>VLOOKUP(C54,Active!C$21:E$972,3,FALSE)</f>
        <v>-1889.2322336053523</v>
      </c>
      <c r="F54" s="16" t="s">
        <v>59</v>
      </c>
      <c r="G54" s="13" t="str">
        <f t="shared" si="10"/>
        <v>33541.283</v>
      </c>
      <c r="H54" s="9">
        <f t="shared" si="11"/>
        <v>-1889</v>
      </c>
      <c r="I54" s="53" t="s">
        <v>170</v>
      </c>
      <c r="J54" s="54" t="s">
        <v>171</v>
      </c>
      <c r="K54" s="53">
        <v>-1889</v>
      </c>
      <c r="L54" s="53" t="s">
        <v>172</v>
      </c>
      <c r="M54" s="54" t="s">
        <v>61</v>
      </c>
      <c r="N54" s="54"/>
      <c r="O54" s="55" t="s">
        <v>165</v>
      </c>
      <c r="P54" s="55" t="s">
        <v>166</v>
      </c>
    </row>
    <row r="55" spans="1:16" ht="12.75" customHeight="1" thickBot="1">
      <c r="A55" s="9" t="str">
        <f t="shared" si="6"/>
        <v> MVS 161 </v>
      </c>
      <c r="B55" s="16" t="str">
        <f t="shared" si="7"/>
        <v>I</v>
      </c>
      <c r="C55" s="9">
        <f t="shared" si="8"/>
        <v>33858.53</v>
      </c>
      <c r="D55" s="13" t="str">
        <f t="shared" si="9"/>
        <v>vis</v>
      </c>
      <c r="E55" s="52">
        <f>VLOOKUP(C55,Active!C$21:E$972,3,FALSE)</f>
        <v>-1818.0331653221417</v>
      </c>
      <c r="F55" s="16" t="s">
        <v>59</v>
      </c>
      <c r="G55" s="13" t="str">
        <f t="shared" si="10"/>
        <v>33858.530</v>
      </c>
      <c r="H55" s="9">
        <f t="shared" si="11"/>
        <v>-1818</v>
      </c>
      <c r="I55" s="53" t="s">
        <v>173</v>
      </c>
      <c r="J55" s="54" t="s">
        <v>174</v>
      </c>
      <c r="K55" s="53">
        <v>-1818</v>
      </c>
      <c r="L55" s="53" t="s">
        <v>175</v>
      </c>
      <c r="M55" s="54" t="s">
        <v>65</v>
      </c>
      <c r="N55" s="54"/>
      <c r="O55" s="55" t="s">
        <v>71</v>
      </c>
      <c r="P55" s="55" t="s">
        <v>72</v>
      </c>
    </row>
    <row r="56" spans="1:16" ht="12.75" customHeight="1" thickBot="1">
      <c r="A56" s="9" t="str">
        <f t="shared" si="6"/>
        <v> MVS 161 </v>
      </c>
      <c r="B56" s="16" t="str">
        <f t="shared" si="7"/>
        <v>I</v>
      </c>
      <c r="C56" s="9">
        <f t="shared" si="8"/>
        <v>33925.476000000002</v>
      </c>
      <c r="D56" s="13" t="str">
        <f t="shared" si="9"/>
        <v>vis</v>
      </c>
      <c r="E56" s="52">
        <f>VLOOKUP(C56,Active!C$21:E$972,3,FALSE)</f>
        <v>-1803.008617177358</v>
      </c>
      <c r="F56" s="16" t="s">
        <v>59</v>
      </c>
      <c r="G56" s="13" t="str">
        <f t="shared" si="10"/>
        <v>33925.476</v>
      </c>
      <c r="H56" s="9">
        <f t="shared" si="11"/>
        <v>-1803</v>
      </c>
      <c r="I56" s="53" t="s">
        <v>176</v>
      </c>
      <c r="J56" s="54" t="s">
        <v>177</v>
      </c>
      <c r="K56" s="53">
        <v>-1803</v>
      </c>
      <c r="L56" s="53" t="s">
        <v>178</v>
      </c>
      <c r="M56" s="54" t="s">
        <v>65</v>
      </c>
      <c r="N56" s="54"/>
      <c r="O56" s="55" t="s">
        <v>71</v>
      </c>
      <c r="P56" s="55" t="s">
        <v>72</v>
      </c>
    </row>
    <row r="57" spans="1:16" ht="12.75" customHeight="1" thickBot="1">
      <c r="A57" s="9" t="str">
        <f t="shared" si="6"/>
        <v> VSS 2.315 </v>
      </c>
      <c r="B57" s="16" t="str">
        <f t="shared" si="7"/>
        <v>I</v>
      </c>
      <c r="C57" s="9">
        <f t="shared" si="8"/>
        <v>34121.54</v>
      </c>
      <c r="D57" s="13" t="str">
        <f t="shared" si="9"/>
        <v>vis</v>
      </c>
      <c r="E57" s="52">
        <f>VLOOKUP(C57,Active!C$21:E$972,3,FALSE)</f>
        <v>-1759.006391391521</v>
      </c>
      <c r="F57" s="16" t="s">
        <v>59</v>
      </c>
      <c r="G57" s="13" t="str">
        <f t="shared" si="10"/>
        <v>34121.540</v>
      </c>
      <c r="H57" s="9">
        <f t="shared" si="11"/>
        <v>-1759</v>
      </c>
      <c r="I57" s="53" t="s">
        <v>179</v>
      </c>
      <c r="J57" s="54" t="s">
        <v>180</v>
      </c>
      <c r="K57" s="53">
        <v>-1759</v>
      </c>
      <c r="L57" s="53" t="s">
        <v>181</v>
      </c>
      <c r="M57" s="54" t="s">
        <v>65</v>
      </c>
      <c r="N57" s="54"/>
      <c r="O57" s="55" t="s">
        <v>71</v>
      </c>
      <c r="P57" s="55" t="s">
        <v>104</v>
      </c>
    </row>
    <row r="58" spans="1:16" ht="12.75" customHeight="1" thickBot="1">
      <c r="A58" s="9" t="str">
        <f t="shared" si="6"/>
        <v> MVS 161 </v>
      </c>
      <c r="B58" s="16" t="str">
        <f t="shared" si="7"/>
        <v>II</v>
      </c>
      <c r="C58" s="9">
        <f t="shared" si="8"/>
        <v>34150.476999999999</v>
      </c>
      <c r="D58" s="13" t="str">
        <f t="shared" si="9"/>
        <v>vis</v>
      </c>
      <c r="E58" s="52">
        <f>VLOOKUP(C58,Active!C$21:E$972,3,FALSE)</f>
        <v>-1752.5121221347235</v>
      </c>
      <c r="F58" s="16" t="s">
        <v>59</v>
      </c>
      <c r="G58" s="13" t="str">
        <f t="shared" si="10"/>
        <v>34150.477</v>
      </c>
      <c r="H58" s="9">
        <f t="shared" si="11"/>
        <v>-1752.5</v>
      </c>
      <c r="I58" s="53" t="s">
        <v>182</v>
      </c>
      <c r="J58" s="54" t="s">
        <v>183</v>
      </c>
      <c r="K58" s="53">
        <v>-1752.5</v>
      </c>
      <c r="L58" s="53" t="s">
        <v>184</v>
      </c>
      <c r="M58" s="54" t="s">
        <v>65</v>
      </c>
      <c r="N58" s="54"/>
      <c r="O58" s="55" t="s">
        <v>71</v>
      </c>
      <c r="P58" s="55" t="s">
        <v>72</v>
      </c>
    </row>
    <row r="59" spans="1:16" ht="12.75" customHeight="1" thickBot="1">
      <c r="A59" s="9" t="str">
        <f t="shared" si="6"/>
        <v> MVS 161 </v>
      </c>
      <c r="B59" s="16" t="str">
        <f t="shared" si="7"/>
        <v>I</v>
      </c>
      <c r="C59" s="9">
        <f t="shared" si="8"/>
        <v>34442.300000000003</v>
      </c>
      <c r="D59" s="13" t="str">
        <f t="shared" si="9"/>
        <v>vis</v>
      </c>
      <c r="E59" s="52">
        <f>VLOOKUP(C59,Active!C$21:E$972,3,FALSE)</f>
        <v>-1687.0189080031103</v>
      </c>
      <c r="F59" s="16" t="s">
        <v>59</v>
      </c>
      <c r="G59" s="13" t="str">
        <f t="shared" si="10"/>
        <v>34442.300</v>
      </c>
      <c r="H59" s="9">
        <f t="shared" si="11"/>
        <v>-1687</v>
      </c>
      <c r="I59" s="53" t="s">
        <v>185</v>
      </c>
      <c r="J59" s="54" t="s">
        <v>186</v>
      </c>
      <c r="K59" s="53">
        <v>-1687</v>
      </c>
      <c r="L59" s="53" t="s">
        <v>187</v>
      </c>
      <c r="M59" s="54" t="s">
        <v>65</v>
      </c>
      <c r="N59" s="54"/>
      <c r="O59" s="55" t="s">
        <v>71</v>
      </c>
      <c r="P59" s="55" t="s">
        <v>72</v>
      </c>
    </row>
    <row r="60" spans="1:16" ht="12.75" customHeight="1" thickBot="1">
      <c r="A60" s="9" t="str">
        <f t="shared" si="6"/>
        <v> MVS 161 </v>
      </c>
      <c r="B60" s="16" t="str">
        <f t="shared" si="7"/>
        <v>I</v>
      </c>
      <c r="C60" s="9">
        <f t="shared" si="8"/>
        <v>34451.347999999998</v>
      </c>
      <c r="D60" s="13" t="str">
        <f t="shared" si="9"/>
        <v>vis</v>
      </c>
      <c r="E60" s="52">
        <f>VLOOKUP(C60,Active!C$21:E$972,3,FALSE)</f>
        <v>-1684.9882846407895</v>
      </c>
      <c r="F60" s="16" t="s">
        <v>59</v>
      </c>
      <c r="G60" s="13" t="str">
        <f t="shared" si="10"/>
        <v>34451.348</v>
      </c>
      <c r="H60" s="9">
        <f t="shared" si="11"/>
        <v>-1685</v>
      </c>
      <c r="I60" s="53" t="s">
        <v>188</v>
      </c>
      <c r="J60" s="54" t="s">
        <v>189</v>
      </c>
      <c r="K60" s="53">
        <v>-1685</v>
      </c>
      <c r="L60" s="53" t="s">
        <v>190</v>
      </c>
      <c r="M60" s="54" t="s">
        <v>65</v>
      </c>
      <c r="N60" s="54"/>
      <c r="O60" s="55" t="s">
        <v>71</v>
      </c>
      <c r="P60" s="55" t="s">
        <v>72</v>
      </c>
    </row>
    <row r="61" spans="1:16" ht="12.75" customHeight="1" thickBot="1">
      <c r="A61" s="9" t="str">
        <f t="shared" si="6"/>
        <v> VSS 2.315 </v>
      </c>
      <c r="B61" s="16" t="str">
        <f t="shared" si="7"/>
        <v>I</v>
      </c>
      <c r="C61" s="9">
        <f t="shared" si="8"/>
        <v>34629.466</v>
      </c>
      <c r="D61" s="13" t="str">
        <f t="shared" si="9"/>
        <v>vis</v>
      </c>
      <c r="E61" s="52">
        <f>VLOOKUP(C61,Active!C$21:E$972,3,FALSE)</f>
        <v>-1645.0136413991852</v>
      </c>
      <c r="F61" s="16" t="s">
        <v>59</v>
      </c>
      <c r="G61" s="13" t="str">
        <f t="shared" si="10"/>
        <v>34629.466</v>
      </c>
      <c r="H61" s="9">
        <f t="shared" si="11"/>
        <v>-1645</v>
      </c>
      <c r="I61" s="53" t="s">
        <v>191</v>
      </c>
      <c r="J61" s="54" t="s">
        <v>192</v>
      </c>
      <c r="K61" s="53">
        <v>-1645</v>
      </c>
      <c r="L61" s="53" t="s">
        <v>193</v>
      </c>
      <c r="M61" s="54" t="s">
        <v>65</v>
      </c>
      <c r="N61" s="54"/>
      <c r="O61" s="55" t="s">
        <v>71</v>
      </c>
      <c r="P61" s="55" t="s">
        <v>104</v>
      </c>
    </row>
    <row r="62" spans="1:16" ht="12.75" customHeight="1" thickBot="1">
      <c r="A62" s="9" t="str">
        <f t="shared" si="6"/>
        <v> VSS 2.315 </v>
      </c>
      <c r="B62" s="16" t="str">
        <f t="shared" si="7"/>
        <v>I</v>
      </c>
      <c r="C62" s="9">
        <f t="shared" si="8"/>
        <v>34714.321000000004</v>
      </c>
      <c r="D62" s="13" t="str">
        <f t="shared" si="9"/>
        <v>vis</v>
      </c>
      <c r="E62" s="52">
        <f>VLOOKUP(C62,Active!C$21:E$972,3,FALSE)</f>
        <v>-1625.9698145413358</v>
      </c>
      <c r="F62" s="16" t="s">
        <v>59</v>
      </c>
      <c r="G62" s="13" t="str">
        <f t="shared" si="10"/>
        <v>34714.321</v>
      </c>
      <c r="H62" s="9">
        <f t="shared" si="11"/>
        <v>-1626</v>
      </c>
      <c r="I62" s="53" t="s">
        <v>194</v>
      </c>
      <c r="J62" s="54" t="s">
        <v>195</v>
      </c>
      <c r="K62" s="53">
        <v>-1626</v>
      </c>
      <c r="L62" s="53" t="s">
        <v>196</v>
      </c>
      <c r="M62" s="54" t="s">
        <v>65</v>
      </c>
      <c r="N62" s="54"/>
      <c r="O62" s="55" t="s">
        <v>71</v>
      </c>
      <c r="P62" s="55" t="s">
        <v>104</v>
      </c>
    </row>
    <row r="63" spans="1:16" ht="12.75" customHeight="1" thickBot="1">
      <c r="A63" s="9" t="str">
        <f t="shared" si="6"/>
        <v> VSS 2.315 </v>
      </c>
      <c r="B63" s="16" t="str">
        <f t="shared" si="7"/>
        <v>II</v>
      </c>
      <c r="C63" s="9">
        <f t="shared" si="8"/>
        <v>34716.36</v>
      </c>
      <c r="D63" s="13" t="str">
        <f t="shared" si="9"/>
        <v>vis</v>
      </c>
      <c r="E63" s="52">
        <f>VLOOKUP(C63,Active!C$21:E$972,3,FALSE)</f>
        <v>-1625.5122061156319</v>
      </c>
      <c r="F63" s="16" t="s">
        <v>59</v>
      </c>
      <c r="G63" s="13" t="str">
        <f t="shared" si="10"/>
        <v>34716.360</v>
      </c>
      <c r="H63" s="9">
        <f t="shared" si="11"/>
        <v>-1625.5</v>
      </c>
      <c r="I63" s="53" t="s">
        <v>197</v>
      </c>
      <c r="J63" s="54" t="s">
        <v>198</v>
      </c>
      <c r="K63" s="53">
        <v>-1625.5</v>
      </c>
      <c r="L63" s="53" t="s">
        <v>184</v>
      </c>
      <c r="M63" s="54" t="s">
        <v>65</v>
      </c>
      <c r="N63" s="54"/>
      <c r="O63" s="55" t="s">
        <v>71</v>
      </c>
      <c r="P63" s="55" t="s">
        <v>104</v>
      </c>
    </row>
    <row r="64" spans="1:16" ht="12.75" customHeight="1" thickBot="1">
      <c r="A64" s="9" t="str">
        <f t="shared" si="6"/>
        <v> MHAR 7.2 </v>
      </c>
      <c r="B64" s="16" t="str">
        <f t="shared" si="7"/>
        <v>I</v>
      </c>
      <c r="C64" s="9">
        <f t="shared" si="8"/>
        <v>37044.466</v>
      </c>
      <c r="D64" s="13" t="str">
        <f t="shared" si="9"/>
        <v>vis</v>
      </c>
      <c r="E64" s="52">
        <f>VLOOKUP(C64,Active!C$21:E$972,3,FALSE)</f>
        <v>-1103.0203368006985</v>
      </c>
      <c r="F64" s="16" t="s">
        <v>59</v>
      </c>
      <c r="G64" s="13" t="str">
        <f t="shared" si="10"/>
        <v>37044.466</v>
      </c>
      <c r="H64" s="9">
        <f t="shared" si="11"/>
        <v>-1103</v>
      </c>
      <c r="I64" s="53" t="s">
        <v>199</v>
      </c>
      <c r="J64" s="54" t="s">
        <v>200</v>
      </c>
      <c r="K64" s="53">
        <v>-1103</v>
      </c>
      <c r="L64" s="53" t="s">
        <v>201</v>
      </c>
      <c r="M64" s="54" t="s">
        <v>65</v>
      </c>
      <c r="N64" s="54"/>
      <c r="O64" s="55" t="s">
        <v>202</v>
      </c>
      <c r="P64" s="55" t="s">
        <v>203</v>
      </c>
    </row>
    <row r="65" spans="1:16" ht="12.75" customHeight="1" thickBot="1">
      <c r="A65" s="9" t="str">
        <f t="shared" si="6"/>
        <v> MHAR 7.2 </v>
      </c>
      <c r="B65" s="16" t="str">
        <f t="shared" si="7"/>
        <v>I</v>
      </c>
      <c r="C65" s="9">
        <f t="shared" si="8"/>
        <v>37365.370999999999</v>
      </c>
      <c r="D65" s="13" t="str">
        <f t="shared" si="9"/>
        <v>vis</v>
      </c>
      <c r="E65" s="52">
        <f>VLOOKUP(C65,Active!C$21:E$972,3,FALSE)</f>
        <v>-1031.0003113712257</v>
      </c>
      <c r="F65" s="16" t="s">
        <v>59</v>
      </c>
      <c r="G65" s="13" t="str">
        <f t="shared" si="10"/>
        <v>37365.371</v>
      </c>
      <c r="H65" s="9">
        <f t="shared" si="11"/>
        <v>-1031</v>
      </c>
      <c r="I65" s="53" t="s">
        <v>204</v>
      </c>
      <c r="J65" s="54" t="s">
        <v>205</v>
      </c>
      <c r="K65" s="53">
        <v>-1031</v>
      </c>
      <c r="L65" s="53" t="s">
        <v>206</v>
      </c>
      <c r="M65" s="54" t="s">
        <v>65</v>
      </c>
      <c r="N65" s="54"/>
      <c r="O65" s="55" t="s">
        <v>202</v>
      </c>
      <c r="P65" s="55" t="s">
        <v>203</v>
      </c>
    </row>
    <row r="66" spans="1:16" ht="12.75" customHeight="1" thickBot="1">
      <c r="A66" s="9" t="str">
        <f t="shared" si="6"/>
        <v> MHAR 7.2 </v>
      </c>
      <c r="B66" s="16" t="str">
        <f t="shared" si="7"/>
        <v>I</v>
      </c>
      <c r="C66" s="9">
        <f t="shared" si="8"/>
        <v>41188.355000000003</v>
      </c>
      <c r="D66" s="13" t="str">
        <f t="shared" si="9"/>
        <v>vis</v>
      </c>
      <c r="E66" s="52">
        <f>VLOOKUP(C66,Active!C$21:E$972,3,FALSE)</f>
        <v>-173.01615750491393</v>
      </c>
      <c r="F66" s="16" t="s">
        <v>59</v>
      </c>
      <c r="G66" s="13" t="str">
        <f t="shared" si="10"/>
        <v>41188.355</v>
      </c>
      <c r="H66" s="9">
        <f t="shared" si="11"/>
        <v>-173</v>
      </c>
      <c r="I66" s="53" t="s">
        <v>207</v>
      </c>
      <c r="J66" s="54" t="s">
        <v>208</v>
      </c>
      <c r="K66" s="53">
        <v>-173</v>
      </c>
      <c r="L66" s="53" t="s">
        <v>209</v>
      </c>
      <c r="M66" s="54" t="s">
        <v>61</v>
      </c>
      <c r="N66" s="54"/>
      <c r="O66" s="55" t="s">
        <v>202</v>
      </c>
      <c r="P66" s="55" t="s">
        <v>203</v>
      </c>
    </row>
    <row r="67" spans="1:16" ht="12.75" customHeight="1" thickBot="1">
      <c r="A67" s="9" t="str">
        <f t="shared" si="6"/>
        <v> MHAR 7.2 </v>
      </c>
      <c r="B67" s="16" t="str">
        <f t="shared" si="7"/>
        <v>I</v>
      </c>
      <c r="C67" s="9">
        <f t="shared" si="8"/>
        <v>41188.370000000003</v>
      </c>
      <c r="D67" s="13" t="str">
        <f t="shared" si="9"/>
        <v>vis</v>
      </c>
      <c r="E67" s="52">
        <f>VLOOKUP(C67,Active!C$21:E$972,3,FALSE)</f>
        <v>-173.01279108687308</v>
      </c>
      <c r="F67" s="16" t="s">
        <v>59</v>
      </c>
      <c r="G67" s="13" t="str">
        <f t="shared" si="10"/>
        <v>41188.370</v>
      </c>
      <c r="H67" s="9">
        <f t="shared" si="11"/>
        <v>-173</v>
      </c>
      <c r="I67" s="53" t="s">
        <v>210</v>
      </c>
      <c r="J67" s="54" t="s">
        <v>211</v>
      </c>
      <c r="K67" s="53">
        <v>-173</v>
      </c>
      <c r="L67" s="53" t="s">
        <v>212</v>
      </c>
      <c r="M67" s="54" t="s">
        <v>65</v>
      </c>
      <c r="N67" s="54"/>
      <c r="O67" s="55" t="s">
        <v>202</v>
      </c>
      <c r="P67" s="55" t="s">
        <v>203</v>
      </c>
    </row>
    <row r="68" spans="1:16" ht="12.75" customHeight="1" thickBot="1">
      <c r="A68" s="9" t="str">
        <f t="shared" si="6"/>
        <v> MHAR 7.2 </v>
      </c>
      <c r="B68" s="16" t="str">
        <f t="shared" si="7"/>
        <v>I</v>
      </c>
      <c r="C68" s="9">
        <f t="shared" si="8"/>
        <v>41197.332000000002</v>
      </c>
      <c r="D68" s="13" t="str">
        <f t="shared" si="9"/>
        <v>vis</v>
      </c>
      <c r="E68" s="52">
        <f>VLOOKUP(C68,Active!C$21:E$972,3,FALSE)</f>
        <v>-171.00146852131971</v>
      </c>
      <c r="F68" s="16" t="s">
        <v>59</v>
      </c>
      <c r="G68" s="13" t="str">
        <f t="shared" si="10"/>
        <v>41197.332</v>
      </c>
      <c r="H68" s="9">
        <f t="shared" si="11"/>
        <v>-171</v>
      </c>
      <c r="I68" s="53" t="s">
        <v>213</v>
      </c>
      <c r="J68" s="54" t="s">
        <v>214</v>
      </c>
      <c r="K68" s="53">
        <v>-171</v>
      </c>
      <c r="L68" s="53" t="s">
        <v>215</v>
      </c>
      <c r="M68" s="54" t="s">
        <v>61</v>
      </c>
      <c r="N68" s="54"/>
      <c r="O68" s="55" t="s">
        <v>202</v>
      </c>
      <c r="P68" s="55" t="s">
        <v>203</v>
      </c>
    </row>
    <row r="69" spans="1:16" ht="12.75" customHeight="1" thickBot="1">
      <c r="A69" s="9" t="str">
        <f t="shared" si="6"/>
        <v> MHAR 7.2 </v>
      </c>
      <c r="B69" s="16" t="str">
        <f t="shared" si="7"/>
        <v>I</v>
      </c>
      <c r="C69" s="9">
        <f t="shared" si="8"/>
        <v>41598.339</v>
      </c>
      <c r="D69" s="13" t="str">
        <f t="shared" si="9"/>
        <v>vis</v>
      </c>
      <c r="E69" s="52">
        <f>VLOOKUP(C69,Active!C$21:E$972,3,FALSE)</f>
        <v>-81.004321897251742</v>
      </c>
      <c r="F69" s="16" t="s">
        <v>59</v>
      </c>
      <c r="G69" s="13" t="str">
        <f t="shared" si="10"/>
        <v>41598.339</v>
      </c>
      <c r="H69" s="9">
        <f t="shared" si="11"/>
        <v>-81</v>
      </c>
      <c r="I69" s="53" t="s">
        <v>216</v>
      </c>
      <c r="J69" s="54" t="s">
        <v>217</v>
      </c>
      <c r="K69" s="53">
        <v>-81</v>
      </c>
      <c r="L69" s="53" t="s">
        <v>218</v>
      </c>
      <c r="M69" s="54" t="s">
        <v>61</v>
      </c>
      <c r="N69" s="54"/>
      <c r="O69" s="55" t="s">
        <v>202</v>
      </c>
      <c r="P69" s="55" t="s">
        <v>203</v>
      </c>
    </row>
    <row r="70" spans="1:16" ht="12.75" customHeight="1" thickBot="1">
      <c r="A70" s="9" t="str">
        <f t="shared" si="6"/>
        <v>BAVM 157 </v>
      </c>
      <c r="B70" s="16" t="str">
        <f t="shared" si="7"/>
        <v>I</v>
      </c>
      <c r="C70" s="9">
        <f t="shared" si="8"/>
        <v>52617.45</v>
      </c>
      <c r="D70" s="13" t="str">
        <f t="shared" si="9"/>
        <v>vis</v>
      </c>
      <c r="E70" s="52">
        <f>VLOOKUP(C70,Active!C$21:E$972,3,FALSE)</f>
        <v>2391.9912825033834</v>
      </c>
      <c r="F70" s="16" t="s">
        <v>59</v>
      </c>
      <c r="G70" s="13" t="str">
        <f t="shared" si="10"/>
        <v>52617.45</v>
      </c>
      <c r="H70" s="9">
        <f t="shared" si="11"/>
        <v>2392</v>
      </c>
      <c r="I70" s="53" t="s">
        <v>241</v>
      </c>
      <c r="J70" s="54" t="s">
        <v>242</v>
      </c>
      <c r="K70" s="53">
        <v>2392</v>
      </c>
      <c r="L70" s="53" t="s">
        <v>243</v>
      </c>
      <c r="M70" s="54" t="s">
        <v>225</v>
      </c>
      <c r="N70" s="54"/>
      <c r="O70" s="55" t="s">
        <v>244</v>
      </c>
      <c r="P70" s="56" t="s">
        <v>245</v>
      </c>
    </row>
    <row r="71" spans="1:16" ht="12.75" customHeight="1" thickBot="1">
      <c r="A71" s="9" t="str">
        <f t="shared" si="6"/>
        <v>BAVM 171 </v>
      </c>
      <c r="B71" s="16" t="str">
        <f t="shared" si="7"/>
        <v>I</v>
      </c>
      <c r="C71" s="9">
        <f t="shared" si="8"/>
        <v>52902.62</v>
      </c>
      <c r="D71" s="13" t="str">
        <f t="shared" si="9"/>
        <v>vis</v>
      </c>
      <c r="E71" s="52">
        <f>VLOOKUP(C71,Active!C$21:E$972,3,FALSE)</f>
        <v>2455.9913780198858</v>
      </c>
      <c r="F71" s="16" t="s">
        <v>59</v>
      </c>
      <c r="G71" s="13" t="str">
        <f t="shared" si="10"/>
        <v>52902.62</v>
      </c>
      <c r="H71" s="9">
        <f t="shared" si="11"/>
        <v>2456</v>
      </c>
      <c r="I71" s="53" t="s">
        <v>246</v>
      </c>
      <c r="J71" s="54" t="s">
        <v>247</v>
      </c>
      <c r="K71" s="53">
        <v>2456</v>
      </c>
      <c r="L71" s="53" t="s">
        <v>243</v>
      </c>
      <c r="M71" s="54" t="s">
        <v>225</v>
      </c>
      <c r="N71" s="54"/>
      <c r="O71" s="55" t="s">
        <v>244</v>
      </c>
      <c r="P71" s="56" t="s">
        <v>248</v>
      </c>
    </row>
    <row r="72" spans="1:16" ht="12.75" customHeight="1" thickBot="1">
      <c r="A72" s="9" t="str">
        <f t="shared" si="6"/>
        <v>OEJV 0094 </v>
      </c>
      <c r="B72" s="16" t="str">
        <f t="shared" si="7"/>
        <v>I</v>
      </c>
      <c r="C72" s="9">
        <f t="shared" si="8"/>
        <v>54453.259599999998</v>
      </c>
      <c r="D72" s="13" t="str">
        <f t="shared" si="9"/>
        <v>vis</v>
      </c>
      <c r="E72" s="52" t="e">
        <f>VLOOKUP(C72,Active!C$21:E$972,3,FALSE)</f>
        <v>#N/A</v>
      </c>
      <c r="F72" s="16" t="s">
        <v>59</v>
      </c>
      <c r="G72" s="13" t="str">
        <f t="shared" si="10"/>
        <v>54453.2596</v>
      </c>
      <c r="H72" s="9">
        <f t="shared" si="11"/>
        <v>2804</v>
      </c>
      <c r="I72" s="53" t="s">
        <v>253</v>
      </c>
      <c r="J72" s="54" t="s">
        <v>254</v>
      </c>
      <c r="K72" s="53">
        <v>2804</v>
      </c>
      <c r="L72" s="53" t="s">
        <v>255</v>
      </c>
      <c r="M72" s="54" t="s">
        <v>256</v>
      </c>
      <c r="N72" s="54" t="s">
        <v>257</v>
      </c>
      <c r="O72" s="55" t="s">
        <v>258</v>
      </c>
      <c r="P72" s="56" t="s">
        <v>259</v>
      </c>
    </row>
    <row r="73" spans="1:16" ht="12.75" customHeight="1" thickBot="1">
      <c r="A73" s="9" t="str">
        <f t="shared" si="6"/>
        <v>VSB 48 </v>
      </c>
      <c r="B73" s="16" t="str">
        <f t="shared" si="7"/>
        <v>I</v>
      </c>
      <c r="C73" s="9">
        <f t="shared" si="8"/>
        <v>54756.272499999999</v>
      </c>
      <c r="D73" s="13" t="str">
        <f t="shared" si="9"/>
        <v>vis</v>
      </c>
      <c r="E73" s="52">
        <f>VLOOKUP(C73,Active!C$21:E$972,3,FALSE)</f>
        <v>2872.0026592009394</v>
      </c>
      <c r="F73" s="16" t="s">
        <v>59</v>
      </c>
      <c r="G73" s="13" t="str">
        <f t="shared" si="10"/>
        <v>54756.2725</v>
      </c>
      <c r="H73" s="9">
        <f t="shared" si="11"/>
        <v>2872</v>
      </c>
      <c r="I73" s="53" t="s">
        <v>260</v>
      </c>
      <c r="J73" s="54" t="s">
        <v>261</v>
      </c>
      <c r="K73" s="53">
        <v>2872</v>
      </c>
      <c r="L73" s="53" t="s">
        <v>262</v>
      </c>
      <c r="M73" s="54" t="s">
        <v>256</v>
      </c>
      <c r="N73" s="54" t="s">
        <v>59</v>
      </c>
      <c r="O73" s="55" t="s">
        <v>263</v>
      </c>
      <c r="P73" s="56" t="s">
        <v>264</v>
      </c>
    </row>
    <row r="74" spans="1:16" ht="12.75" customHeight="1" thickBot="1">
      <c r="A74" s="9" t="str">
        <f t="shared" si="6"/>
        <v>BAVM 212 </v>
      </c>
      <c r="B74" s="16" t="str">
        <f t="shared" si="7"/>
        <v>I</v>
      </c>
      <c r="C74" s="9">
        <f t="shared" si="8"/>
        <v>55081.5291</v>
      </c>
      <c r="D74" s="13" t="str">
        <f t="shared" si="9"/>
        <v>vis</v>
      </c>
      <c r="E74" s="52">
        <f>VLOOKUP(C74,Active!C$21:E$972,3,FALSE)</f>
        <v>2944.999304946889</v>
      </c>
      <c r="F74" s="16" t="s">
        <v>59</v>
      </c>
      <c r="G74" s="13" t="str">
        <f t="shared" si="10"/>
        <v>55081.5291</v>
      </c>
      <c r="H74" s="9">
        <f t="shared" si="11"/>
        <v>2945</v>
      </c>
      <c r="I74" s="53" t="s">
        <v>271</v>
      </c>
      <c r="J74" s="54" t="s">
        <v>272</v>
      </c>
      <c r="K74" s="53" t="s">
        <v>273</v>
      </c>
      <c r="L74" s="53" t="s">
        <v>274</v>
      </c>
      <c r="M74" s="54" t="s">
        <v>256</v>
      </c>
      <c r="N74" s="54" t="s">
        <v>268</v>
      </c>
      <c r="O74" s="55" t="s">
        <v>269</v>
      </c>
      <c r="P74" s="56" t="s">
        <v>275</v>
      </c>
    </row>
    <row r="75" spans="1:16">
      <c r="B75" s="16"/>
      <c r="F75" s="16"/>
    </row>
    <row r="76" spans="1:16">
      <c r="B76" s="16"/>
      <c r="F76" s="16"/>
    </row>
    <row r="77" spans="1:16">
      <c r="B77" s="16"/>
      <c r="F77" s="16"/>
    </row>
    <row r="78" spans="1:16">
      <c r="B78" s="16"/>
      <c r="F78" s="16"/>
    </row>
    <row r="79" spans="1:16">
      <c r="B79" s="16"/>
      <c r="F79" s="16"/>
    </row>
    <row r="80" spans="1:16">
      <c r="B80" s="16"/>
      <c r="F80" s="16"/>
    </row>
    <row r="81" spans="2:6">
      <c r="B81" s="16"/>
      <c r="F81" s="16"/>
    </row>
    <row r="82" spans="2:6">
      <c r="B82" s="16"/>
      <c r="F82" s="16"/>
    </row>
    <row r="83" spans="2:6">
      <c r="B83" s="16"/>
      <c r="F83" s="16"/>
    </row>
    <row r="84" spans="2:6">
      <c r="B84" s="16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  <row r="798" spans="2:6">
      <c r="B798" s="16"/>
      <c r="F798" s="16"/>
    </row>
    <row r="799" spans="2:6">
      <c r="B799" s="16"/>
      <c r="F799" s="16"/>
    </row>
    <row r="800" spans="2:6">
      <c r="B800" s="16"/>
      <c r="F800" s="16"/>
    </row>
    <row r="801" spans="2:6">
      <c r="B801" s="16"/>
      <c r="F801" s="16"/>
    </row>
    <row r="802" spans="2:6">
      <c r="B802" s="16"/>
      <c r="F802" s="16"/>
    </row>
    <row r="803" spans="2:6">
      <c r="B803" s="16"/>
      <c r="F803" s="16"/>
    </row>
    <row r="804" spans="2:6">
      <c r="B804" s="16"/>
      <c r="F804" s="16"/>
    </row>
    <row r="805" spans="2:6">
      <c r="B805" s="16"/>
      <c r="F805" s="16"/>
    </row>
    <row r="806" spans="2:6">
      <c r="B806" s="16"/>
      <c r="F806" s="16"/>
    </row>
    <row r="807" spans="2:6">
      <c r="B807" s="16"/>
      <c r="F807" s="16"/>
    </row>
    <row r="808" spans="2:6">
      <c r="B808" s="16"/>
      <c r="F808" s="16"/>
    </row>
    <row r="809" spans="2:6">
      <c r="B809" s="16"/>
      <c r="F809" s="16"/>
    </row>
    <row r="810" spans="2:6">
      <c r="B810" s="16"/>
      <c r="F810" s="16"/>
    </row>
    <row r="811" spans="2:6">
      <c r="B811" s="16"/>
      <c r="F811" s="16"/>
    </row>
    <row r="812" spans="2:6">
      <c r="B812" s="16"/>
      <c r="F812" s="16"/>
    </row>
    <row r="813" spans="2:6">
      <c r="B813" s="16"/>
      <c r="F813" s="16"/>
    </row>
    <row r="814" spans="2:6">
      <c r="B814" s="16"/>
      <c r="F814" s="16"/>
    </row>
    <row r="815" spans="2:6">
      <c r="B815" s="16"/>
      <c r="F815" s="16"/>
    </row>
    <row r="816" spans="2:6">
      <c r="B816" s="16"/>
      <c r="F816" s="16"/>
    </row>
    <row r="817" spans="2:6">
      <c r="B817" s="16"/>
      <c r="F817" s="16"/>
    </row>
    <row r="818" spans="2:6">
      <c r="B818" s="16"/>
      <c r="F818" s="16"/>
    </row>
    <row r="819" spans="2:6">
      <c r="B819" s="16"/>
      <c r="F819" s="16"/>
    </row>
    <row r="820" spans="2:6">
      <c r="B820" s="16"/>
      <c r="F820" s="16"/>
    </row>
    <row r="821" spans="2:6">
      <c r="B821" s="16"/>
      <c r="F821" s="16"/>
    </row>
    <row r="822" spans="2:6">
      <c r="B822" s="16"/>
      <c r="F822" s="16"/>
    </row>
    <row r="823" spans="2:6">
      <c r="B823" s="16"/>
      <c r="F823" s="16"/>
    </row>
  </sheetData>
  <phoneticPr fontId="8" type="noConversion"/>
  <hyperlinks>
    <hyperlink ref="P70" r:id="rId1" display="http://www.bav-astro.de/sfs/BAVM_link.php?BAVMnr=157" xr:uid="{00000000-0004-0000-0100-000000000000}"/>
    <hyperlink ref="P71" r:id="rId2" display="http://www.bav-astro.de/sfs/BAVM_link.php?BAVMnr=171" xr:uid="{00000000-0004-0000-0100-000001000000}"/>
    <hyperlink ref="P16" r:id="rId3" display="http://var.astro.cz/oejv/issues/oejv0028.pdf" xr:uid="{00000000-0004-0000-0100-000002000000}"/>
    <hyperlink ref="P72" r:id="rId4" display="http://var.astro.cz/oejv/issues/oejv0094.pdf" xr:uid="{00000000-0004-0000-0100-000003000000}"/>
    <hyperlink ref="P73" r:id="rId5" display="http://vsolj.cetus-net.org/no48.pdf" xr:uid="{00000000-0004-0000-0100-000004000000}"/>
    <hyperlink ref="P17" r:id="rId6" display="http://www.bav-astro.de/sfs/BAVM_link.php?BAVMnr=209" xr:uid="{00000000-0004-0000-0100-000005000000}"/>
    <hyperlink ref="P74" r:id="rId7" display="http://www.bav-astro.de/sfs/BAVM_link.php?BAVMnr=212" xr:uid="{00000000-0004-0000-0100-000006000000}"/>
    <hyperlink ref="P18" r:id="rId8" display="http://www.bav-astro.de/sfs/BAVM_link.php?BAVMnr=215" xr:uid="{00000000-0004-0000-0100-000007000000}"/>
    <hyperlink ref="P19" r:id="rId9" display="http://www.bav-astro.de/sfs/BAVM_link.php?BAVMnr=234" xr:uid="{00000000-0004-0000-0100-000008000000}"/>
    <hyperlink ref="P20" r:id="rId10" display="http://www.bav-astro.de/sfs/BAVM_link.php?BAVMnr=239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2024-01-19T04:57:49Z</dcterms:modified>
</cp:coreProperties>
</file>