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7A6514-F1CE-41DD-878A-2DD1FE61C87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3" i="1" l="1"/>
  <c r="F143" i="1"/>
  <c r="G143" i="1"/>
  <c r="K143" i="1"/>
  <c r="F122" i="1"/>
  <c r="G122" i="1"/>
  <c r="F126" i="1"/>
  <c r="G126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K142" i="1"/>
  <c r="E144" i="1"/>
  <c r="F144" i="1"/>
  <c r="G144" i="1"/>
  <c r="K144" i="1"/>
  <c r="Q143" i="1"/>
  <c r="Q144" i="1"/>
  <c r="Q142" i="1"/>
  <c r="E116" i="1"/>
  <c r="F116" i="1"/>
  <c r="G116" i="1"/>
  <c r="I116" i="1"/>
  <c r="E121" i="1"/>
  <c r="F121" i="1"/>
  <c r="G121" i="1"/>
  <c r="I121" i="1"/>
  <c r="E119" i="1"/>
  <c r="F119" i="1"/>
  <c r="G119" i="1"/>
  <c r="I11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2" i="1"/>
  <c r="F92" i="1"/>
  <c r="G92" i="1"/>
  <c r="I92" i="1"/>
  <c r="E93" i="1"/>
  <c r="F93" i="1"/>
  <c r="G93" i="1"/>
  <c r="I93" i="1"/>
  <c r="E94" i="1"/>
  <c r="F94" i="1"/>
  <c r="G94" i="1"/>
  <c r="I94" i="1"/>
  <c r="E96" i="1"/>
  <c r="F96" i="1"/>
  <c r="G96" i="1"/>
  <c r="E97" i="1"/>
  <c r="F97" i="1"/>
  <c r="G97" i="1"/>
  <c r="I97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5" i="1"/>
  <c r="F115" i="1"/>
  <c r="G115" i="1"/>
  <c r="I115" i="1"/>
  <c r="D9" i="1"/>
  <c r="C9" i="1"/>
  <c r="E21" i="1"/>
  <c r="F21" i="1"/>
  <c r="G21" i="1"/>
  <c r="I21" i="1"/>
  <c r="E61" i="1"/>
  <c r="F61" i="1"/>
  <c r="G61" i="1"/>
  <c r="E120" i="1"/>
  <c r="F120" i="1"/>
  <c r="G120" i="1"/>
  <c r="E106" i="1"/>
  <c r="F106" i="1"/>
  <c r="G106" i="1"/>
  <c r="E107" i="1"/>
  <c r="F107" i="1"/>
  <c r="G107" i="1"/>
  <c r="E114" i="1"/>
  <c r="F114" i="1"/>
  <c r="G114" i="1"/>
  <c r="E98" i="1"/>
  <c r="F98" i="1"/>
  <c r="G98" i="1"/>
  <c r="E90" i="1"/>
  <c r="F90" i="1"/>
  <c r="G90" i="1"/>
  <c r="E91" i="1"/>
  <c r="F91" i="1"/>
  <c r="G91" i="1"/>
  <c r="E95" i="1"/>
  <c r="F95" i="1"/>
  <c r="G95" i="1"/>
  <c r="E117" i="1"/>
  <c r="F117" i="1"/>
  <c r="G117" i="1"/>
  <c r="E118" i="1"/>
  <c r="F118" i="1"/>
  <c r="G118" i="1"/>
  <c r="E122" i="1"/>
  <c r="E123" i="1"/>
  <c r="F123" i="1"/>
  <c r="G123" i="1"/>
  <c r="E124" i="1"/>
  <c r="F124" i="1"/>
  <c r="G124" i="1"/>
  <c r="E125" i="1"/>
  <c r="F125" i="1"/>
  <c r="G125" i="1"/>
  <c r="E126" i="1"/>
  <c r="E127" i="1"/>
  <c r="F127" i="1"/>
  <c r="G127" i="1"/>
  <c r="E128" i="1"/>
  <c r="F128" i="1"/>
  <c r="G128" i="1"/>
  <c r="E129" i="1"/>
  <c r="F129" i="1"/>
  <c r="G12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2" i="1"/>
  <c r="Q93" i="1"/>
  <c r="Q94" i="1"/>
  <c r="I96" i="1"/>
  <c r="Q96" i="1"/>
  <c r="Q97" i="1"/>
  <c r="Q99" i="1"/>
  <c r="Q100" i="1"/>
  <c r="Q101" i="1"/>
  <c r="Q102" i="1"/>
  <c r="Q103" i="1"/>
  <c r="Q104" i="1"/>
  <c r="Q105" i="1"/>
  <c r="Q108" i="1"/>
  <c r="Q109" i="1"/>
  <c r="Q110" i="1"/>
  <c r="Q111" i="1"/>
  <c r="Q112" i="1"/>
  <c r="Q113" i="1"/>
  <c r="Q115" i="1"/>
  <c r="I132" i="1"/>
  <c r="Q132" i="1"/>
  <c r="Q136" i="1"/>
  <c r="Q137" i="1"/>
  <c r="Q138" i="1"/>
  <c r="Q21" i="1"/>
  <c r="G35" i="2"/>
  <c r="C35" i="2"/>
  <c r="E35" i="2"/>
  <c r="G34" i="2"/>
  <c r="C34" i="2"/>
  <c r="E34" i="2"/>
  <c r="G33" i="2"/>
  <c r="C33" i="2"/>
  <c r="E33" i="2"/>
  <c r="G127" i="2"/>
  <c r="C127" i="2"/>
  <c r="E127" i="2"/>
  <c r="G126" i="2"/>
  <c r="C126" i="2"/>
  <c r="E126" i="2"/>
  <c r="G125" i="2"/>
  <c r="C125" i="2"/>
  <c r="E125" i="2"/>
  <c r="G32" i="2"/>
  <c r="C32" i="2"/>
  <c r="E32" i="2"/>
  <c r="G31" i="2"/>
  <c r="C31" i="2"/>
  <c r="E31" i="2"/>
  <c r="G30" i="2"/>
  <c r="C30" i="2"/>
  <c r="E30" i="2"/>
  <c r="G124" i="2"/>
  <c r="C124" i="2"/>
  <c r="E124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23" i="2"/>
  <c r="C123" i="2"/>
  <c r="E123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22" i="2"/>
  <c r="C122" i="2"/>
  <c r="E122" i="2"/>
  <c r="G16" i="2"/>
  <c r="C16" i="2"/>
  <c r="E16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5" i="2"/>
  <c r="C15" i="2"/>
  <c r="E15" i="2"/>
  <c r="G14" i="2"/>
  <c r="C14" i="2"/>
  <c r="E14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3" i="2"/>
  <c r="C13" i="2"/>
  <c r="E13" i="2"/>
  <c r="G106" i="2"/>
  <c r="C106" i="2"/>
  <c r="E106" i="2"/>
  <c r="G105" i="2"/>
  <c r="C105" i="2"/>
  <c r="E105" i="2"/>
  <c r="G104" i="2"/>
  <c r="C104" i="2"/>
  <c r="E104" i="2"/>
  <c r="G12" i="2"/>
  <c r="C12" i="2"/>
  <c r="E12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11" i="2"/>
  <c r="C11" i="2"/>
  <c r="E11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H35" i="2"/>
  <c r="D35" i="2"/>
  <c r="B35" i="2"/>
  <c r="A35" i="2"/>
  <c r="H34" i="2"/>
  <c r="B34" i="2"/>
  <c r="D34" i="2"/>
  <c r="A34" i="2"/>
  <c r="H33" i="2"/>
  <c r="D33" i="2"/>
  <c r="B33" i="2"/>
  <c r="A33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32" i="2"/>
  <c r="D32" i="2"/>
  <c r="B32" i="2"/>
  <c r="A32" i="2"/>
  <c r="H31" i="2"/>
  <c r="B31" i="2"/>
  <c r="D31" i="2"/>
  <c r="A31" i="2"/>
  <c r="H30" i="2"/>
  <c r="D30" i="2"/>
  <c r="B30" i="2"/>
  <c r="A30" i="2"/>
  <c r="H124" i="2"/>
  <c r="B124" i="2"/>
  <c r="D124" i="2"/>
  <c r="A124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23" i="2"/>
  <c r="D123" i="2"/>
  <c r="B123" i="2"/>
  <c r="A123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22" i="2"/>
  <c r="D122" i="2"/>
  <c r="B122" i="2"/>
  <c r="A122" i="2"/>
  <c r="H16" i="2"/>
  <c r="B16" i="2"/>
  <c r="D16" i="2"/>
  <c r="A16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5" i="2"/>
  <c r="D15" i="2"/>
  <c r="B15" i="2"/>
  <c r="A15" i="2"/>
  <c r="H14" i="2"/>
  <c r="B14" i="2"/>
  <c r="D14" i="2"/>
  <c r="A14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3" i="2"/>
  <c r="B13" i="2"/>
  <c r="D13" i="2"/>
  <c r="A13" i="2"/>
  <c r="H106" i="2"/>
  <c r="D106" i="2"/>
  <c r="B106" i="2"/>
  <c r="A106" i="2"/>
  <c r="H105" i="2"/>
  <c r="B105" i="2"/>
  <c r="F105" i="2"/>
  <c r="D105" i="2"/>
  <c r="A105" i="2"/>
  <c r="H104" i="2"/>
  <c r="B104" i="2"/>
  <c r="F104" i="2"/>
  <c r="D104" i="2"/>
  <c r="A104" i="2"/>
  <c r="H12" i="2"/>
  <c r="F12" i="2"/>
  <c r="D12" i="2"/>
  <c r="B12" i="2"/>
  <c r="A12" i="2"/>
  <c r="H103" i="2"/>
  <c r="B103" i="2"/>
  <c r="F103" i="2"/>
  <c r="D103" i="2"/>
  <c r="A103" i="2"/>
  <c r="H102" i="2"/>
  <c r="F102" i="2"/>
  <c r="D102" i="2"/>
  <c r="B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1" i="2"/>
  <c r="B11" i="2"/>
  <c r="D11" i="2"/>
  <c r="A11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J135" i="1"/>
  <c r="Q135" i="1"/>
  <c r="J141" i="1"/>
  <c r="Q141" i="1"/>
  <c r="J140" i="1"/>
  <c r="Q140" i="1"/>
  <c r="J130" i="1"/>
  <c r="Q130" i="1"/>
  <c r="K139" i="1"/>
  <c r="Q139" i="1"/>
  <c r="F16" i="1"/>
  <c r="F17" i="1" s="1"/>
  <c r="K134" i="1"/>
  <c r="Q134" i="1"/>
  <c r="K133" i="1"/>
  <c r="Q133" i="1"/>
  <c r="K131" i="1"/>
  <c r="Q131" i="1"/>
  <c r="C17" i="1"/>
  <c r="J90" i="1"/>
  <c r="Q90" i="1"/>
  <c r="J91" i="1"/>
  <c r="Q91" i="1"/>
  <c r="J95" i="1"/>
  <c r="Q95" i="1"/>
  <c r="H98" i="1"/>
  <c r="Q98" i="1"/>
  <c r="I106" i="1"/>
  <c r="Q106" i="1"/>
  <c r="I107" i="1"/>
  <c r="Q107" i="1"/>
  <c r="I114" i="1"/>
  <c r="Q114" i="1"/>
  <c r="Q116" i="1"/>
  <c r="J117" i="1"/>
  <c r="Q117" i="1"/>
  <c r="J118" i="1"/>
  <c r="Q118" i="1"/>
  <c r="Q119" i="1"/>
  <c r="I120" i="1"/>
  <c r="Q120" i="1"/>
  <c r="Q121" i="1"/>
  <c r="J122" i="1"/>
  <c r="Q122" i="1"/>
  <c r="J123" i="1"/>
  <c r="Q123" i="1"/>
  <c r="J124" i="1"/>
  <c r="Q124" i="1"/>
  <c r="K125" i="1"/>
  <c r="Q125" i="1"/>
  <c r="J126" i="1"/>
  <c r="Q126" i="1"/>
  <c r="J127" i="1"/>
  <c r="Q127" i="1"/>
  <c r="J128" i="1"/>
  <c r="Q128" i="1"/>
  <c r="J129" i="1"/>
  <c r="Q129" i="1"/>
  <c r="Q61" i="1"/>
  <c r="I61" i="1"/>
  <c r="C11" i="1"/>
  <c r="C12" i="1"/>
  <c r="C16" i="1" l="1"/>
  <c r="D18" i="1" s="1"/>
  <c r="O70" i="1"/>
  <c r="O133" i="1"/>
  <c r="O124" i="1"/>
  <c r="O139" i="1"/>
  <c r="O91" i="1"/>
  <c r="O127" i="1"/>
  <c r="O61" i="1"/>
  <c r="O128" i="1"/>
  <c r="O46" i="1"/>
  <c r="O142" i="1"/>
  <c r="O96" i="1"/>
  <c r="O105" i="1"/>
  <c r="O132" i="1"/>
  <c r="O140" i="1"/>
  <c r="O125" i="1"/>
  <c r="O95" i="1"/>
  <c r="O54" i="1"/>
  <c r="O79" i="1"/>
  <c r="O48" i="1"/>
  <c r="O89" i="1"/>
  <c r="O36" i="1"/>
  <c r="O112" i="1"/>
  <c r="O40" i="1"/>
  <c r="O126" i="1"/>
  <c r="O23" i="1"/>
  <c r="O31" i="1"/>
  <c r="O39" i="1"/>
  <c r="O47" i="1"/>
  <c r="O55" i="1"/>
  <c r="O72" i="1"/>
  <c r="O137" i="1"/>
  <c r="O80" i="1"/>
  <c r="O129" i="1"/>
  <c r="O141" i="1"/>
  <c r="O120" i="1"/>
  <c r="O121" i="1"/>
  <c r="O131" i="1"/>
  <c r="O114" i="1"/>
  <c r="O50" i="1"/>
  <c r="O116" i="1"/>
  <c r="O122" i="1"/>
  <c r="O109" i="1"/>
  <c r="O71" i="1"/>
  <c r="O87" i="1"/>
  <c r="O56" i="1"/>
  <c r="O101" i="1"/>
  <c r="O34" i="1"/>
  <c r="O60" i="1"/>
  <c r="O144" i="1"/>
  <c r="O77" i="1"/>
  <c r="O130" i="1"/>
  <c r="O33" i="1"/>
  <c r="O66" i="1"/>
  <c r="O111" i="1"/>
  <c r="O118" i="1"/>
  <c r="O58" i="1"/>
  <c r="O67" i="1"/>
  <c r="O75" i="1"/>
  <c r="O83" i="1"/>
  <c r="O93" i="1"/>
  <c r="O42" i="1"/>
  <c r="O82" i="1"/>
  <c r="O106" i="1"/>
  <c r="O119" i="1"/>
  <c r="C15" i="1"/>
  <c r="F18" i="1" s="1"/>
  <c r="O63" i="1"/>
  <c r="O99" i="1"/>
  <c r="O81" i="1"/>
  <c r="O52" i="1"/>
  <c r="O104" i="1"/>
  <c r="O102" i="1"/>
  <c r="O41" i="1"/>
  <c r="O76" i="1"/>
  <c r="O135" i="1"/>
  <c r="O97" i="1"/>
  <c r="O108" i="1"/>
  <c r="O136" i="1"/>
  <c r="O24" i="1"/>
  <c r="O32" i="1"/>
  <c r="O113" i="1"/>
  <c r="O85" i="1"/>
  <c r="O143" i="1"/>
  <c r="O88" i="1"/>
  <c r="O100" i="1"/>
  <c r="O110" i="1"/>
  <c r="O138" i="1"/>
  <c r="O26" i="1"/>
  <c r="O98" i="1"/>
  <c r="O44" i="1"/>
  <c r="O94" i="1"/>
  <c r="O30" i="1"/>
  <c r="O107" i="1"/>
  <c r="O84" i="1"/>
  <c r="O49" i="1"/>
  <c r="O38" i="1"/>
  <c r="O27" i="1"/>
  <c r="O35" i="1"/>
  <c r="O43" i="1"/>
  <c r="O51" i="1"/>
  <c r="O59" i="1"/>
  <c r="O68" i="1"/>
  <c r="O78" i="1"/>
  <c r="O123" i="1"/>
  <c r="O86" i="1"/>
  <c r="O29" i="1"/>
  <c r="O37" i="1"/>
  <c r="O45" i="1"/>
  <c r="O53" i="1"/>
  <c r="O62" i="1"/>
  <c r="O73" i="1"/>
  <c r="O28" i="1"/>
  <c r="O21" i="1"/>
  <c r="O22" i="1"/>
  <c r="O103" i="1"/>
  <c r="O117" i="1"/>
  <c r="O134" i="1"/>
  <c r="O64" i="1"/>
  <c r="O65" i="1"/>
  <c r="O74" i="1"/>
  <c r="O69" i="1"/>
  <c r="O115" i="1"/>
  <c r="O92" i="1"/>
  <c r="O90" i="1"/>
  <c r="O25" i="1"/>
  <c r="O57" i="1"/>
  <c r="C18" i="1" l="1"/>
  <c r="F19" i="1"/>
</calcChain>
</file>

<file path=xl/sharedStrings.xml><?xml version="1.0" encoding="utf-8"?>
<sst xmlns="http://schemas.openxmlformats.org/spreadsheetml/2006/main" count="1280" uniqueCount="464">
  <si>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</si>
  <si>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</si>
  <si>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</si>
  <si>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</si>
  <si>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</si>
  <si>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</si>
  <si>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</si>
  <si>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</si>
  <si>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</si>
  <si>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</si>
  <si>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</si>
  <si>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</si>
  <si>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</si>
  <si>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</si>
  <si>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</si>
  <si>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</si>
  <si>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</si>
  <si>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</si>
  <si>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</si>
  <si>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</si>
  <si>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</si>
  <si>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</si>
  <si>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</si>
  <si>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</si>
  <si>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</si>
  <si>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</si>
  <si>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</si>
  <si>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</si>
  <si>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</si>
  <si>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</si>
  <si>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</si>
  <si>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MN Cas / GSC 03675-02528</t>
  </si>
  <si>
    <t>EA</t>
  </si>
  <si>
    <t>BBSAG Bull...15</t>
  </si>
  <si>
    <t>IBVS 0937</t>
  </si>
  <si>
    <t>BBSAG Bull.23</t>
  </si>
  <si>
    <t>BBSAG Bull.32</t>
  </si>
  <si>
    <t>BAV-M 32</t>
  </si>
  <si>
    <t>IBVS 2385</t>
  </si>
  <si>
    <t/>
  </si>
  <si>
    <t>BBSAG 102</t>
  </si>
  <si>
    <t>BBSAG Bull.102</t>
  </si>
  <si>
    <t>BAV-M 93</t>
  </si>
  <si>
    <t>IBVS 5296</t>
  </si>
  <si>
    <t>II</t>
  </si>
  <si>
    <t>IBVS 5371</t>
  </si>
  <si>
    <t>IBVS 5484</t>
  </si>
  <si>
    <t>I</t>
  </si>
  <si>
    <t>IBVS 5657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</si>
  <si>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</si>
  <si>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</si>
  <si>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</si>
  <si>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</si>
  <si>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</si>
  <si>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</si>
  <si>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</si>
  <si>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</si>
  <si>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5920</t>
  </si>
  <si>
    <t>IBVS 5960</t>
  </si>
  <si>
    <t>Add cycle</t>
  </si>
  <si>
    <t>Old Cycle</t>
  </si>
  <si>
    <t>IBVS 5761</t>
  </si>
  <si>
    <t>IBVS 6011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</si>
  <si>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</si>
  <si>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</si>
  <si>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</si>
  <si>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</si>
  <si>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</si>
  <si>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</si>
  <si>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</si>
  <si>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</si>
  <si>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</si>
  <si>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</si>
  <si>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</si>
  <si>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</si>
  <si>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</si>
  <si>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</si>
  <si>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</si>
  <si>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2428805.449 </t>
  </si>
  <si>
    <t> 28.09.1937 22:46 </t>
  </si>
  <si>
    <t> 0.024 </t>
  </si>
  <si>
    <t>P </t>
  </si>
  <si>
    <t> M.I.Lavrov </t>
  </si>
  <si>
    <t> TKZ 35.91 </t>
  </si>
  <si>
    <t>2430099.327 </t>
  </si>
  <si>
    <t> 14.04.1941 19:50 </t>
  </si>
  <si>
    <t> -0.024 </t>
  </si>
  <si>
    <t>2430100.303 </t>
  </si>
  <si>
    <t> 15.04.1941 19:16 </t>
  </si>
  <si>
    <t> -0.006 </t>
  </si>
  <si>
    <t>2430288.15 </t>
  </si>
  <si>
    <t> 20.10.1941 15:36 </t>
  </si>
  <si>
    <t> -0.02 </t>
  </si>
  <si>
    <t> A.Soloviev </t>
  </si>
  <si>
    <t> AC 149.20 </t>
  </si>
  <si>
    <t>2430999.24 </t>
  </si>
  <si>
    <t> 01.10.1943 17:45 </t>
  </si>
  <si>
    <t> -0.11 </t>
  </si>
  <si>
    <t>2431002.23 </t>
  </si>
  <si>
    <t> 04.10.1943 17:31 </t>
  </si>
  <si>
    <t> 0.01 </t>
  </si>
  <si>
    <t>2431004.26 </t>
  </si>
  <si>
    <t> 06.10.1943 18:14 </t>
  </si>
  <si>
    <t> 0.12 </t>
  </si>
  <si>
    <t>2431048.19 </t>
  </si>
  <si>
    <t> 19.11.1943 16:33 </t>
  </si>
  <si>
    <t> -0.04 </t>
  </si>
  <si>
    <t>2431321.42 </t>
  </si>
  <si>
    <t> 18.08.1944 22:04 </t>
  </si>
  <si>
    <t> 0.03 </t>
  </si>
  <si>
    <t>2431323.320 </t>
  </si>
  <si>
    <t> 20.08.1944 19:40 </t>
  </si>
  <si>
    <t> 0.011 </t>
  </si>
  <si>
    <t>2432034.387 </t>
  </si>
  <si>
    <t> 01.08.1946 21:17 </t>
  </si>
  <si>
    <t> -0.102 </t>
  </si>
  <si>
    <t>2432178.264 </t>
  </si>
  <si>
    <t> 23.12.1946 18:20 </t>
  </si>
  <si>
    <t> 0.006 </t>
  </si>
  <si>
    <t>2432242.531 </t>
  </si>
  <si>
    <t> 26.02.1947 00:44 </t>
  </si>
  <si>
    <t> 0.056 </t>
  </si>
  <si>
    <t>2432800.25 </t>
  </si>
  <si>
    <t> 05.09.1948 18:00 </t>
  </si>
  <si>
    <t> -0.05 </t>
  </si>
  <si>
    <t>2432941.19 </t>
  </si>
  <si>
    <t> 24.01.1949 16:33 </t>
  </si>
  <si>
    <t> -0.01 </t>
  </si>
  <si>
    <t>2432981.375 </t>
  </si>
  <si>
    <t> 05.03.1949 21:00 </t>
  </si>
  <si>
    <t> -0.076 </t>
  </si>
  <si>
    <t>2432982.406 </t>
  </si>
  <si>
    <t> 06.03.1949 21:44 </t>
  </si>
  <si>
    <t>2433030.356 </t>
  </si>
  <si>
    <t> 23.04.1949 20:32 </t>
  </si>
  <si>
    <t>2433421.361 </t>
  </si>
  <si>
    <t> 19.05.1950 20:39 </t>
  </si>
  <si>
    <t>2433422.339 </t>
  </si>
  <si>
    <t> 20.05.1950 20:08 </t>
  </si>
  <si>
    <t> -0.005 </t>
  </si>
  <si>
    <t>2435756.206 </t>
  </si>
  <si>
    <t> 09.10.1956 16:56 </t>
  </si>
  <si>
    <t> 0.004 </t>
  </si>
  <si>
    <t>V </t>
  </si>
  <si>
    <t>2436164.500 </t>
  </si>
  <si>
    <t> 22.11.1957 00:00 </t>
  </si>
  <si>
    <t> -0.008 </t>
  </si>
  <si>
    <t> AC 203.13 </t>
  </si>
  <si>
    <t>2436164.508 </t>
  </si>
  <si>
    <t> 22.11.1957 00:11 </t>
  </si>
  <si>
    <t> 0.000 </t>
  </si>
  <si>
    <t> N.Novosedova </t>
  </si>
  <si>
    <t>2436282.399 </t>
  </si>
  <si>
    <t> 19.03.1958 21:34 </t>
  </si>
  <si>
    <t>2436283.345 </t>
  </si>
  <si>
    <t> 20.03.1958 20:16 </t>
  </si>
  <si>
    <t> -0.012 </t>
  </si>
  <si>
    <t>2436284.320 </t>
  </si>
  <si>
    <t> 21.03.1958 19:40 </t>
  </si>
  <si>
    <t>2436285.250 </t>
  </si>
  <si>
    <t> 22.03.1958 18:00 </t>
  </si>
  <si>
    <t>2436286.230 </t>
  </si>
  <si>
    <t> 23.03.1958 17:31 </t>
  </si>
  <si>
    <t>2436287.200 </t>
  </si>
  <si>
    <t> 24.03.1958 16:48 </t>
  </si>
  <si>
    <t> 0.009 </t>
  </si>
  <si>
    <t>2436306.371 </t>
  </si>
  <si>
    <t> 12.04.1958 20:54 </t>
  </si>
  <si>
    <t>2436517.245 </t>
  </si>
  <si>
    <t> 09.11.1958 17:52 </t>
  </si>
  <si>
    <t> 0.023 </t>
  </si>
  <si>
    <t> N.V.Lavrova </t>
  </si>
  <si>
    <t>2436518.177 </t>
  </si>
  <si>
    <t> 10.11.1958 16:14 </t>
  </si>
  <si>
    <t> -0.004 </t>
  </si>
  <si>
    <t>2437919.485 </t>
  </si>
  <si>
    <t> 11.09.1962 23:38 </t>
  </si>
  <si>
    <t> 0.030 </t>
  </si>
  <si>
    <t>2438356.533 </t>
  </si>
  <si>
    <t> 23.11.1963 00:47 </t>
  </si>
  <si>
    <t> 0.019 </t>
  </si>
  <si>
    <t>2438407.311 </t>
  </si>
  <si>
    <t> 12.01.1964 19:27 </t>
  </si>
  <si>
    <t> -0.002 </t>
  </si>
  <si>
    <t>2438822.327 </t>
  </si>
  <si>
    <t> 02.03.1965 19:50 </t>
  </si>
  <si>
    <t> -0.000 </t>
  </si>
  <si>
    <t>E </t>
  </si>
  <si>
    <t>?</t>
  </si>
  <si>
    <t>2438823.286 </t>
  </si>
  <si>
    <t> 03.03.1965 18:51 </t>
  </si>
  <si>
    <t>2439790.363 </t>
  </si>
  <si>
    <t> 26.10.1967 20:42 </t>
  </si>
  <si>
    <t>o</t>
  </si>
  <si>
    <t> K.Wenske </t>
  </si>
  <si>
    <t> BAVR 30.14 </t>
  </si>
  <si>
    <t>2439814.333 </t>
  </si>
  <si>
    <t> 19.11.1967 19:59 </t>
  </si>
  <si>
    <t>2439927.434 </t>
  </si>
  <si>
    <t> 11.03.1968 22:24 </t>
  </si>
  <si>
    <t>2440088.467 </t>
  </si>
  <si>
    <t> 19.08.1968 23:12 </t>
  </si>
  <si>
    <t> R.Diethelm </t>
  </si>
  <si>
    <t> ORI 110 </t>
  </si>
  <si>
    <t>2440201.5579 </t>
  </si>
  <si>
    <t> 11.12.1968 01:23 </t>
  </si>
  <si>
    <t> 0.0016 </t>
  </si>
  <si>
    <t> P.Klawitter </t>
  </si>
  <si>
    <t>2440204.4361 </t>
  </si>
  <si>
    <t> 13.12.1968 22:27 </t>
  </si>
  <si>
    <t> 0.0044 </t>
  </si>
  <si>
    <t>2440205.3873 </t>
  </si>
  <si>
    <t> 14.12.1968 21:17 </t>
  </si>
  <si>
    <t> -0.0028 </t>
  </si>
  <si>
    <t>2440275.3570 </t>
  </si>
  <si>
    <t> 22.02.1969 20:34 </t>
  </si>
  <si>
    <t> -0.0010 </t>
  </si>
  <si>
    <t>2440301.2396 </t>
  </si>
  <si>
    <t> 20.03.1969 17:45 </t>
  </si>
  <si>
    <t> 0.0031 </t>
  </si>
  <si>
    <t>2440434.445 </t>
  </si>
  <si>
    <t> 31.07.1969 22:40 </t>
  </si>
  <si>
    <t> -0.018 </t>
  </si>
  <si>
    <t>2440434.4603 </t>
  </si>
  <si>
    <t> 31.07.1969 23:02 </t>
  </si>
  <si>
    <t> -0.0026 </t>
  </si>
  <si>
    <t>2440477.5926 </t>
  </si>
  <si>
    <t> 13.09.1969 02:13 </t>
  </si>
  <si>
    <t> -0.0012 </t>
  </si>
  <si>
    <t>2440504.4215 </t>
  </si>
  <si>
    <t> 09.10.1969 22:06 </t>
  </si>
  <si>
    <t> -0.0092 </t>
  </si>
  <si>
    <t>2440504.434 </t>
  </si>
  <si>
    <t> 09.10.1969 22:24 </t>
  </si>
  <si>
    <t> 0.003 </t>
  </si>
  <si>
    <t>2440505.385 </t>
  </si>
  <si>
    <t> 10.10.1969 21:14 </t>
  </si>
  <si>
    <t>2440505.3876 </t>
  </si>
  <si>
    <t> 10.10.1969 21:18 </t>
  </si>
  <si>
    <t> -0.0016 </t>
  </si>
  <si>
    <t>2440552.252 </t>
  </si>
  <si>
    <t> 26.11.1969 18:02 </t>
  </si>
  <si>
    <t>2440552.3456 </t>
  </si>
  <si>
    <t> 26.11.1969 20:17 </t>
  </si>
  <si>
    <t> -0.0083 </t>
  </si>
  <si>
    <t>2440554.253 </t>
  </si>
  <si>
    <t> 28.11.1969 18:04 </t>
  </si>
  <si>
    <t>2440804.4238 </t>
  </si>
  <si>
    <t> 05.08.1970 22:10 </t>
  </si>
  <si>
    <t> -0.0060 </t>
  </si>
  <si>
    <t>2440825.5051 </t>
  </si>
  <si>
    <t> 27.08.1970 00:07 </t>
  </si>
  <si>
    <t> -0.0109 </t>
  </si>
  <si>
    <t>2440851.386 </t>
  </si>
  <si>
    <t> 21.09.1970 21:15 </t>
  </si>
  <si>
    <t> -0.009 </t>
  </si>
  <si>
    <t>2440941.466 </t>
  </si>
  <si>
    <t> 20.12.1970 23:11 </t>
  </si>
  <si>
    <t>2440944.364 </t>
  </si>
  <si>
    <t> 23.12.1970 20:44 </t>
  </si>
  <si>
    <t> -0.001 </t>
  </si>
  <si>
    <t>2440966.420 </t>
  </si>
  <si>
    <t> 14.01.1971 22:04 </t>
  </si>
  <si>
    <t> 0.010 </t>
  </si>
  <si>
    <t>2440970.244 </t>
  </si>
  <si>
    <t> 18.01.1971 17:51 </t>
  </si>
  <si>
    <t>2441172.474 </t>
  </si>
  <si>
    <t> 08.08.1971 23:22 </t>
  </si>
  <si>
    <t>2441240.520 </t>
  </si>
  <si>
    <t> 16.10.1971 00:28 </t>
  </si>
  <si>
    <t> -0.011 </t>
  </si>
  <si>
    <t>2441241.480 </t>
  </si>
  <si>
    <t> 16.10.1971 23:31 </t>
  </si>
  <si>
    <t>2441266.400 </t>
  </si>
  <si>
    <t> 10.11.1971 21:36 </t>
  </si>
  <si>
    <t>2441267.369 </t>
  </si>
  <si>
    <t> 11.11.1971 20:51 </t>
  </si>
  <si>
    <t> 0.001 </t>
  </si>
  <si>
    <t>2441592.290 </t>
  </si>
  <si>
    <t> 01.10.1972 18:57 </t>
  </si>
  <si>
    <t>2441656.5032 </t>
  </si>
  <si>
    <t> 05.12.1972 00:04 </t>
  </si>
  <si>
    <t> -0.0007 </t>
  </si>
  <si>
    <t> Akinci &amp; Alkan </t>
  </si>
  <si>
    <t>IBVS 937 </t>
  </si>
  <si>
    <t>2441680.463 </t>
  </si>
  <si>
    <t> 28.12.1972 23:06 </t>
  </si>
  <si>
    <t>2441681.426 </t>
  </si>
  <si>
    <t> 29.12.1972 22:13 </t>
  </si>
  <si>
    <t> 0.002 </t>
  </si>
  <si>
    <t>2441682.380 </t>
  </si>
  <si>
    <t> 30.12.1972 21:07 </t>
  </si>
  <si>
    <t>2441682.384 </t>
  </si>
  <si>
    <t> 30.12.1972 21:12 </t>
  </si>
  <si>
    <t> J.Ebersberger </t>
  </si>
  <si>
    <t>2441910.489 </t>
  </si>
  <si>
    <t> 15.08.1973 23:44 </t>
  </si>
  <si>
    <t>2442004.428 </t>
  </si>
  <si>
    <t> 17.11.1973 22:16 </t>
  </si>
  <si>
    <t>2442340.8548 </t>
  </si>
  <si>
    <t> 20.10.1974 08:30 </t>
  </si>
  <si>
    <t> 0.0079 </t>
  </si>
  <si>
    <t> A.D.Grauer et al. </t>
  </si>
  <si>
    <t> AJ 81.668 </t>
  </si>
  <si>
    <t>2442341.8024 </t>
  </si>
  <si>
    <t> 21.10.1974 07:15 </t>
  </si>
  <si>
    <t> -0.0029 </t>
  </si>
  <si>
    <t>2442344.6690 </t>
  </si>
  <si>
    <t> 24.10.1974 04:03 </t>
  </si>
  <si>
    <t> -0.0117 </t>
  </si>
  <si>
    <t>2442365.7685 </t>
  </si>
  <si>
    <t> 14.11.1974 06:26 </t>
  </si>
  <si>
    <t>2442391.6439 </t>
  </si>
  <si>
    <t> 10.12.1974 03:27 </t>
  </si>
  <si>
    <t> -0.0015 </t>
  </si>
  <si>
    <t>2442439.5720 </t>
  </si>
  <si>
    <t> 27.01.1975 01:43 </t>
  </si>
  <si>
    <t> 0.0034 </t>
  </si>
  <si>
    <t>2442440.5290 </t>
  </si>
  <si>
    <t> 28.01.1975 00:41 </t>
  </si>
  <si>
    <t> 0.0019 </t>
  </si>
  <si>
    <t>2442628.392 </t>
  </si>
  <si>
    <t> 03.08.1975 21:24 </t>
  </si>
  <si>
    <t> BBS 23 </t>
  </si>
  <si>
    <t>2442629.364 </t>
  </si>
  <si>
    <t> 04.08.1975 20:44 </t>
  </si>
  <si>
    <t> 0.020 </t>
  </si>
  <si>
    <t>2442697.400 </t>
  </si>
  <si>
    <t> 11.10.1975 21:36 </t>
  </si>
  <si>
    <t> 0.005 </t>
  </si>
  <si>
    <t>2442698.351 </t>
  </si>
  <si>
    <t> 12.10.1975 20:25 </t>
  </si>
  <si>
    <t>2442734.7806 </t>
  </si>
  <si>
    <t> 18.11.1975 06:44 </t>
  </si>
  <si>
    <t> 0.0052 </t>
  </si>
  <si>
    <t>2442808.5708 </t>
  </si>
  <si>
    <t> 31.01.1976 01:41 </t>
  </si>
  <si>
    <t> -0.0063 </t>
  </si>
  <si>
    <t>2442814.342 </t>
  </si>
  <si>
    <t> 05.02.1976 20:12 </t>
  </si>
  <si>
    <t> 0.014 </t>
  </si>
  <si>
    <t>2442815.290 </t>
  </si>
  <si>
    <t> 06.02.1976 18:57 </t>
  </si>
  <si>
    <t>2443161.283 </t>
  </si>
  <si>
    <t> 17.01.1977 18:47 </t>
  </si>
  <si>
    <t> BBS 32 </t>
  </si>
  <si>
    <t>2443435.391 </t>
  </si>
  <si>
    <t> 18.10.1977 21:23 </t>
  </si>
  <si>
    <t> -0.021 </t>
  </si>
  <si>
    <t> D.Lichtenknecker </t>
  </si>
  <si>
    <t>BAVM 31 </t>
  </si>
  <si>
    <t>2444544.317 </t>
  </si>
  <si>
    <t> 31.10.1980 19:36 </t>
  </si>
  <si>
    <t> -0.037 </t>
  </si>
  <si>
    <t>BAVM 32 </t>
  </si>
  <si>
    <t>2445280.4612 </t>
  </si>
  <si>
    <t> 06.11.1982 23:04 </t>
  </si>
  <si>
    <t> 0.0067 </t>
  </si>
  <si>
    <t> A.Buchler </t>
  </si>
  <si>
    <t>IBVS 2385 </t>
  </si>
  <si>
    <t>2448882.355 </t>
  </si>
  <si>
    <t> 16.09.1992 20:31 </t>
  </si>
  <si>
    <t>B</t>
  </si>
  <si>
    <t> BBS 102 </t>
  </si>
  <si>
    <t>2450080.438 </t>
  </si>
  <si>
    <t> 28.12.1995 22:30 </t>
  </si>
  <si>
    <t> J.Gensler </t>
  </si>
  <si>
    <t>BAVM 93 </t>
  </si>
  <si>
    <t>2452179.4846 </t>
  </si>
  <si>
    <t> 26.09.2001 23:37 </t>
  </si>
  <si>
    <t> 0.0097 </t>
  </si>
  <si>
    <t> F.Agerer </t>
  </si>
  <si>
    <t>BAVM 152 </t>
  </si>
  <si>
    <t>2452205.3648 </t>
  </si>
  <si>
    <t> 22.10.2001 20:45 </t>
  </si>
  <si>
    <t> 0.0113 </t>
  </si>
  <si>
    <t>2452224.5429 </t>
  </si>
  <si>
    <t> 11.11.2001 01:01 </t>
  </si>
  <si>
    <t> 0.0202 </t>
  </si>
  <si>
    <t>2452493.8614 </t>
  </si>
  <si>
    <t> 07.08.2002 08:40 </t>
  </si>
  <si>
    <t> 0.0104 </t>
  </si>
  <si>
    <t> R.Nelson </t>
  </si>
  <si>
    <t>IBVS 5371 </t>
  </si>
  <si>
    <t>2452618.4604 </t>
  </si>
  <si>
    <t> 09.12.2002 23:02 </t>
  </si>
  <si>
    <t> 0.0092 </t>
  </si>
  <si>
    <t>-I</t>
  </si>
  <si>
    <t>BAVM 158 </t>
  </si>
  <si>
    <t>2453382.3635 </t>
  </si>
  <si>
    <t> 11.01.2005 20:43 </t>
  </si>
  <si>
    <t>5767.5</t>
  </si>
  <si>
    <t> 0.0168 </t>
  </si>
  <si>
    <t>BAVM 173 </t>
  </si>
  <si>
    <t>2453654.5697 </t>
  </si>
  <si>
    <t> 11.10.2005 01:40 </t>
  </si>
  <si>
    <t>5909.5</t>
  </si>
  <si>
    <t> 0.0194 </t>
  </si>
  <si>
    <t>C </t>
  </si>
  <si>
    <t>BAVM 178 </t>
  </si>
  <si>
    <t>2453659.3537 </t>
  </si>
  <si>
    <t> 15.10.2005 20:29 </t>
  </si>
  <si>
    <t>5912</t>
  </si>
  <si>
    <t> 0.0111 </t>
  </si>
  <si>
    <t>2454026.4416 </t>
  </si>
  <si>
    <t> 17.10.2006 22:35 </t>
  </si>
  <si>
    <t>6103.5</t>
  </si>
  <si>
    <t> 0.0075 </t>
  </si>
  <si>
    <t> F. Agerer </t>
  </si>
  <si>
    <t>BAVM 183 </t>
  </si>
  <si>
    <t>2454783.6377 </t>
  </si>
  <si>
    <t> 13.11.2008 03:18 </t>
  </si>
  <si>
    <t>6498.5</t>
  </si>
  <si>
    <t> 0.0174 </t>
  </si>
  <si>
    <t>IBVS 5871 </t>
  </si>
  <si>
    <t>2454815.2684 </t>
  </si>
  <si>
    <t> 14.12.2008 18:26 </t>
  </si>
  <si>
    <t>6515</t>
  </si>
  <si>
    <t> 0.0188 </t>
  </si>
  <si>
    <t>BAVM 203 </t>
  </si>
  <si>
    <t>2455100.8881 </t>
  </si>
  <si>
    <t> 26.09.2009 09:18 </t>
  </si>
  <si>
    <t>6664</t>
  </si>
  <si>
    <t> 0.0163 </t>
  </si>
  <si>
    <t>IBVS 5920 </t>
  </si>
  <si>
    <t>2455469.8852 </t>
  </si>
  <si>
    <t> 30.09.2010 09:14 </t>
  </si>
  <si>
    <t>6856.5</t>
  </si>
  <si>
    <t> 0.0050 </t>
  </si>
  <si>
    <t>IBVS 5960 </t>
  </si>
  <si>
    <t>2455499.6024 </t>
  </si>
  <si>
    <t> 30.10.2010 02:27 </t>
  </si>
  <si>
    <t>6872</t>
  </si>
  <si>
    <t> 0.0098 </t>
  </si>
  <si>
    <t>BAVM 215 </t>
  </si>
  <si>
    <t>2455806.31 </t>
  </si>
  <si>
    <t> 01.09.2011 19:26 </t>
  </si>
  <si>
    <t>7032</t>
  </si>
  <si>
    <t> W.Moschner &amp; P.Frank </t>
  </si>
  <si>
    <t>BAVM 225 </t>
  </si>
  <si>
    <t>2455833.1483 </t>
  </si>
  <si>
    <t> 28.09.2011 15:33 </t>
  </si>
  <si>
    <t>7046</t>
  </si>
  <si>
    <t>Rc</t>
  </si>
  <si>
    <t> K.Shiokawa </t>
  </si>
  <si>
    <t>VSB 53 </t>
  </si>
  <si>
    <t>2455834.110 </t>
  </si>
  <si>
    <t> 29.09.2011 14:38 </t>
  </si>
  <si>
    <t>7046.5</t>
  </si>
  <si>
    <t>2455888.7419 </t>
  </si>
  <si>
    <t> 23.11.2011 05:48 </t>
  </si>
  <si>
    <t>7075</t>
  </si>
  <si>
    <t> 0.0131 </t>
  </si>
  <si>
    <t>IBVS 6011 </t>
  </si>
  <si>
    <t>2456584.5837 </t>
  </si>
  <si>
    <t> 19.10.2013 02:00 </t>
  </si>
  <si>
    <t>7438</t>
  </si>
  <si>
    <t>BAVM 234 </t>
  </si>
  <si>
    <t>2456908.5443 </t>
  </si>
  <si>
    <t> 08.09.2014 01:03 </t>
  </si>
  <si>
    <t>7607</t>
  </si>
  <si>
    <t> 0.0103 </t>
  </si>
  <si>
    <t>BAVM 239 </t>
  </si>
  <si>
    <t>IBVS 6261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</si>
</sst>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>
      <alignment vertical="top"/>
    </xf>
    <xf numFmtId="0" fontId="0" fillId="0" borderId="5" xfId="0" applyBorder="1" applyAlignment="1">
      <alignment horizontal="center"/>
    </xf>
    <xf numFmtId="0" fontId="0" fillId="0" borderId="5" xfId="0" applyBorder="1">
      <alignment vertical="top"/>
    </xf>
    <xf numFmtId="0" fontId="0" fillId="0" borderId="0" xfId="0">
      <alignment vertical="top"/>
    </xf>
    <xf numFmtId="0" fontId="12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0" xfId="0" applyAlignment="1">
      <alignment horizontal="center"/>
    </xf>
    <xf numFmtId="0" fontId="14" fillId="0" borderId="5" xfId="0" applyFont="1" applyBorder="1">
      <alignment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0" fillId="24" borderId="22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0" applyFont="1">
      <alignment vertical="top"/>
    </xf>
    <xf numFmtId="0" fontId="21" fillId="0" borderId="23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8" fillId="0" borderId="0" xfId="0" applyFont="1" applyAlignment="1">
      <alignment horizontal="left"/>
    </xf>
    <xf numFmtId="0" fontId="36" fillId="0" borderId="0" xfId="43" applyFont="1"/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7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Cas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C-4291-9B32-2F6F99EE5F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2.4047175003943266E-2</c:v>
                </c:pt>
                <c:pt idx="1">
                  <c:v>-2.3711574995104456E-2</c:v>
                </c:pt>
                <c:pt idx="2">
                  <c:v>-6.175099995743949E-3</c:v>
                </c:pt>
                <c:pt idx="3">
                  <c:v>-1.8025999994279118E-2</c:v>
                </c:pt>
                <c:pt idx="4">
                  <c:v>-0.10796154999479768</c:v>
                </c:pt>
                <c:pt idx="5">
                  <c:v>6.6478750050009694E-3</c:v>
                </c:pt>
                <c:pt idx="6">
                  <c:v>0.11972082500142278</c:v>
                </c:pt>
                <c:pt idx="7">
                  <c:v>-3.9601324995601317E-2</c:v>
                </c:pt>
                <c:pt idx="8">
                  <c:v>2.8294050003751181E-2</c:v>
                </c:pt>
                <c:pt idx="9">
                  <c:v>1.1367000002792338E-2</c:v>
                </c:pt>
                <c:pt idx="10">
                  <c:v>-0.10156854999877396</c:v>
                </c:pt>
                <c:pt idx="11">
                  <c:v>5.9027000024798326E-3</c:v>
                </c:pt>
                <c:pt idx="12">
                  <c:v>5.5846525003289571E-2</c:v>
                </c:pt>
                <c:pt idx="13">
                  <c:v>-5.0925024996104185E-2</c:v>
                </c:pt>
                <c:pt idx="14">
                  <c:v>-5.0631999911274761E-3</c:v>
                </c:pt>
                <c:pt idx="15">
                  <c:v>-7.5531249996856786E-2</c:v>
                </c:pt>
                <c:pt idx="16">
                  <c:v>-2.9947749935672618E-3</c:v>
                </c:pt>
                <c:pt idx="17">
                  <c:v>2.3828975005017128E-2</c:v>
                </c:pt>
                <c:pt idx="18">
                  <c:v>-2.4289225002576131E-2</c:v>
                </c:pt>
                <c:pt idx="19">
                  <c:v>-4.7527499991701916E-3</c:v>
                </c:pt>
                <c:pt idx="20">
                  <c:v>3.5638750050566159E-3</c:v>
                </c:pt>
                <c:pt idx="21">
                  <c:v>-7.8977749944897369E-3</c:v>
                </c:pt>
                <c:pt idx="22">
                  <c:v>1.0222500714007765E-4</c:v>
                </c:pt>
                <c:pt idx="23">
                  <c:v>8.8649998360779136E-5</c:v>
                </c:pt>
                <c:pt idx="24">
                  <c:v>-1.2374874997476581E-2</c:v>
                </c:pt>
                <c:pt idx="25">
                  <c:v>4.1616000016801991E-3</c:v>
                </c:pt>
                <c:pt idx="26">
                  <c:v>-2.4301924997416791E-2</c:v>
                </c:pt>
                <c:pt idx="27">
                  <c:v>-2.7654499936033972E-3</c:v>
                </c:pt>
                <c:pt idx="28">
                  <c:v>8.7710250008967705E-3</c:v>
                </c:pt>
                <c:pt idx="29">
                  <c:v>1.0500525000679772E-2</c:v>
                </c:pt>
                <c:pt idx="30">
                  <c:v>2.2525025007780641E-2</c:v>
                </c:pt>
                <c:pt idx="31">
                  <c:v>-3.9384999909088947E-3</c:v>
                </c:pt>
                <c:pt idx="32">
                  <c:v>3.0387950006115716E-2</c:v>
                </c:pt>
                <c:pt idx="33">
                  <c:v>1.902055000391556E-2</c:v>
                </c:pt>
                <c:pt idx="34">
                  <c:v>-1.5462749943253584E-3</c:v>
                </c:pt>
                <c:pt idx="35">
                  <c:v>-2.5259999529225752E-4</c:v>
                </c:pt>
                <c:pt idx="36">
                  <c:v>2.8387500060489401E-4</c:v>
                </c:pt>
                <c:pt idx="37">
                  <c:v>-1.2412849995598663E-2</c:v>
                </c:pt>
                <c:pt idx="38">
                  <c:v>-4.0009750009630807E-3</c:v>
                </c:pt>
                <c:pt idx="39">
                  <c:v>-1.6969249918474816E-3</c:v>
                </c:pt>
                <c:pt idx="40">
                  <c:v>9.4308749976335093E-3</c:v>
                </c:pt>
                <c:pt idx="41">
                  <c:v>1.6349249999620952E-3</c:v>
                </c:pt>
                <c:pt idx="42">
                  <c:v>4.4443500009947456E-3</c:v>
                </c:pt>
                <c:pt idx="43">
                  <c:v>-2.8191749952384271E-3</c:v>
                </c:pt>
                <c:pt idx="44">
                  <c:v>-9.5649999275337905E-4</c:v>
                </c:pt>
                <c:pt idx="45">
                  <c:v>3.1283250064007007E-3</c:v>
                </c:pt>
                <c:pt idx="46">
                  <c:v>-1.7901649996929336E-2</c:v>
                </c:pt>
                <c:pt idx="47">
                  <c:v>-2.6016499978140928E-3</c:v>
                </c:pt>
                <c:pt idx="48">
                  <c:v>-1.1602749946177937E-3</c:v>
                </c:pt>
                <c:pt idx="49">
                  <c:v>-9.2389749988797121E-3</c:v>
                </c:pt>
                <c:pt idx="50">
                  <c:v>3.2610250054858625E-3</c:v>
                </c:pt>
                <c:pt idx="51">
                  <c:v>-4.2024999929708429E-3</c:v>
                </c:pt>
                <c:pt idx="52">
                  <c:v>-1.6024999931687489E-3</c:v>
                </c:pt>
                <c:pt idx="53">
                  <c:v>-0.10191522499371786</c:v>
                </c:pt>
                <c:pt idx="54">
                  <c:v>-8.3152249935665168E-3</c:v>
                </c:pt>
                <c:pt idx="55">
                  <c:v>-1.7842275003204122E-2</c:v>
                </c:pt>
                <c:pt idx="56">
                  <c:v>-6.0222999964025803E-3</c:v>
                </c:pt>
                <c:pt idx="57">
                  <c:v>-1.0919849992205855E-2</c:v>
                </c:pt>
                <c:pt idx="58">
                  <c:v>-8.5350250010378659E-3</c:v>
                </c:pt>
                <c:pt idx="59">
                  <c:v>-2.4106374992697965E-2</c:v>
                </c:pt>
                <c:pt idx="60">
                  <c:v>-1.4969499970902689E-3</c:v>
                </c:pt>
                <c:pt idx="61">
                  <c:v>9.8419749992899597E-3</c:v>
                </c:pt>
                <c:pt idx="62">
                  <c:v>-1.2124997738283128E-5</c:v>
                </c:pt>
                <c:pt idx="63">
                  <c:v>-5.8158999963779934E-3</c:v>
                </c:pt>
                <c:pt idx="64">
                  <c:v>-1.0726175001764204E-2</c:v>
                </c:pt>
                <c:pt idx="65">
                  <c:v>-9.1896999947493896E-3</c:v>
                </c:pt>
                <c:pt idx="66">
                  <c:v>-9.241349995136261E-3</c:v>
                </c:pt>
                <c:pt idx="67">
                  <c:v>1.2951250027981587E-3</c:v>
                </c:pt>
                <c:pt idx="68">
                  <c:v>3.1601500013493933E-3</c:v>
                </c:pt>
                <c:pt idx="71">
                  <c:v>-2.4841499907779507E-3</c:v>
                </c:pt>
                <c:pt idx="72">
                  <c:v>2.052325005934108E-3</c:v>
                </c:pt>
                <c:pt idx="73">
                  <c:v>-2.4111999955493957E-3</c:v>
                </c:pt>
                <c:pt idx="75">
                  <c:v>-7.7301499986788258E-3</c:v>
                </c:pt>
                <c:pt idx="76">
                  <c:v>1.8444000015733764E-3</c:v>
                </c:pt>
                <c:pt idx="78">
                  <c:v>7.947125006467104E-3</c:v>
                </c:pt>
                <c:pt idx="79">
                  <c:v>-2.9163999934098683E-3</c:v>
                </c:pt>
                <c:pt idx="80">
                  <c:v>-1.1706974997650832E-2</c:v>
                </c:pt>
                <c:pt idx="81">
                  <c:v>1.5954750051605515E-3</c:v>
                </c:pt>
                <c:pt idx="82">
                  <c:v>-1.5196999956970103E-3</c:v>
                </c:pt>
                <c:pt idx="83">
                  <c:v>3.4040500031551346E-3</c:v>
                </c:pt>
                <c:pt idx="84">
                  <c:v>1.9405250059207901E-3</c:v>
                </c:pt>
                <c:pt idx="85">
                  <c:v>6.0896250070072711E-3</c:v>
                </c:pt>
                <c:pt idx="86">
                  <c:v>1.9626100001914892E-2</c:v>
                </c:pt>
                <c:pt idx="87">
                  <c:v>4.7158250017673708E-3</c:v>
                </c:pt>
                <c:pt idx="88">
                  <c:v>-2.7476999966893345E-3</c:v>
                </c:pt>
                <c:pt idx="89">
                  <c:v>5.2383500005817041E-3</c:v>
                </c:pt>
                <c:pt idx="90">
                  <c:v>-6.2530749928555451E-3</c:v>
                </c:pt>
                <c:pt idx="91">
                  <c:v>1.4165774999128189E-2</c:v>
                </c:pt>
                <c:pt idx="92">
                  <c:v>3.7022500036982819E-3</c:v>
                </c:pt>
                <c:pt idx="93">
                  <c:v>-8.6302749914466403E-3</c:v>
                </c:pt>
                <c:pt idx="94">
                  <c:v>-2.119842499087099E-2</c:v>
                </c:pt>
                <c:pt idx="95">
                  <c:v>-3.7496849996387027E-2</c:v>
                </c:pt>
                <c:pt idx="98">
                  <c:v>-4.4410999995307066E-2</c:v>
                </c:pt>
                <c:pt idx="99">
                  <c:v>-5.4109999909996986E-3</c:v>
                </c:pt>
                <c:pt idx="100">
                  <c:v>-1.8172499912907369E-3</c:v>
                </c:pt>
                <c:pt idx="111">
                  <c:v>1.8769250003970228E-2</c:v>
                </c:pt>
                <c:pt idx="115">
                  <c:v>9.0844000005745329E-3</c:v>
                </c:pt>
                <c:pt idx="116">
                  <c:v>1.04057000062312E-2</c:v>
                </c:pt>
                <c:pt idx="117">
                  <c:v>1.3642175006680191E-2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C-4291-9B32-2F6F99EE5F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9">
                  <c:v>-6.9602499570464715E-4</c:v>
                </c:pt>
                <c:pt idx="70">
                  <c:v>4.0397500561084598E-4</c:v>
                </c:pt>
                <c:pt idx="74">
                  <c:v>1.5888000052655116E-3</c:v>
                </c:pt>
                <c:pt idx="96">
                  <c:v>6.7159500031266361E-3</c:v>
                </c:pt>
                <c:pt idx="97">
                  <c:v>6.7159500031266361E-3</c:v>
                </c:pt>
                <c:pt idx="101">
                  <c:v>9.6630000116419978E-3</c:v>
                </c:pt>
                <c:pt idx="102">
                  <c:v>1.1347825005941559E-2</c:v>
                </c:pt>
                <c:pt idx="103">
                  <c:v>2.0177325000986457E-2</c:v>
                </c:pt>
                <c:pt idx="105">
                  <c:v>9.1685500083258376E-3</c:v>
                </c:pt>
                <c:pt idx="106">
                  <c:v>1.6839125004480593E-2</c:v>
                </c:pt>
                <c:pt idx="107">
                  <c:v>1.9398025004193187E-2</c:v>
                </c:pt>
                <c:pt idx="108">
                  <c:v>1.1080400006903801E-2</c:v>
                </c:pt>
                <c:pt idx="109">
                  <c:v>7.4503249998087995E-3</c:v>
                </c:pt>
                <c:pt idx="114">
                  <c:v>9.8124000069219619E-3</c:v>
                </c:pt>
                <c:pt idx="119">
                  <c:v>1.0402100007922854E-2</c:v>
                </c:pt>
                <c:pt idx="120">
                  <c:v>1.0330650002288166E-2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C-4291-9B32-2F6F99EE5F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04">
                  <c:v>1.0436800002935342E-2</c:v>
                </c:pt>
                <c:pt idx="110">
                  <c:v>1.7365575004077982E-2</c:v>
                </c:pt>
                <c:pt idx="112">
                  <c:v>1.633880000008503E-2</c:v>
                </c:pt>
                <c:pt idx="113">
                  <c:v>4.9816750033642165E-3</c:v>
                </c:pt>
                <c:pt idx="118">
                  <c:v>1.3121250005497131E-2</c:v>
                </c:pt>
                <c:pt idx="121">
                  <c:v>1.6410000003816094E-2</c:v>
                </c:pt>
                <c:pt idx="122">
                  <c:v>1.6293300002871547E-2</c:v>
                </c:pt>
                <c:pt idx="123">
                  <c:v>1.288330000534188E-2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C-4291-9B32-2F6F99EE5F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C-4291-9B32-2F6F99EE5F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C-4291-9B32-2F6F99EE5F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3.0000000000000001E-3</c:v>
                  </c:pt>
                  <c:pt idx="101">
                    <c:v>4.0000000000000002E-4</c:v>
                  </c:pt>
                  <c:pt idx="102">
                    <c:v>2.8E-3</c:v>
                  </c:pt>
                  <c:pt idx="103">
                    <c:v>5.0000000000000001E-4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1.1000000000000001E-3</c:v>
                  </c:pt>
                  <c:pt idx="107">
                    <c:v>1E-3</c:v>
                  </c:pt>
                  <c:pt idx="108">
                    <c:v>4.4000000000000003E-3</c:v>
                  </c:pt>
                  <c:pt idx="109">
                    <c:v>2.0999999999999999E-3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8.9999999999999998E-4</c:v>
                  </c:pt>
                  <c:pt idx="113">
                    <c:v>5.9999999999999995E-4</c:v>
                  </c:pt>
                  <c:pt idx="114">
                    <c:v>2E-3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6.9999999999999999E-4</c:v>
                  </c:pt>
                  <c:pt idx="119">
                    <c:v>6.9999999999999999E-4</c:v>
                  </c:pt>
                  <c:pt idx="120">
                    <c:v>1.2999999999999999E-3</c:v>
                  </c:pt>
                  <c:pt idx="121">
                    <c:v>1.21E-2</c:v>
                  </c:pt>
                  <c:pt idx="122">
                    <c:v>2E-3</c:v>
                  </c:pt>
                  <c:pt idx="1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C-4291-9B32-2F6F99EE5F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-7053.5</c:v>
                </c:pt>
                <c:pt idx="1">
                  <c:v>-6378.5</c:v>
                </c:pt>
                <c:pt idx="2">
                  <c:v>-6378</c:v>
                </c:pt>
                <c:pt idx="3">
                  <c:v>-6280</c:v>
                </c:pt>
                <c:pt idx="4">
                  <c:v>-5909</c:v>
                </c:pt>
                <c:pt idx="5">
                  <c:v>-5907.5</c:v>
                </c:pt>
                <c:pt idx="6">
                  <c:v>-5906.5</c:v>
                </c:pt>
                <c:pt idx="7">
                  <c:v>-5883.5</c:v>
                </c:pt>
                <c:pt idx="8">
                  <c:v>-5741</c:v>
                </c:pt>
                <c:pt idx="9">
                  <c:v>-5740</c:v>
                </c:pt>
                <c:pt idx="10">
                  <c:v>-5369</c:v>
                </c:pt>
                <c:pt idx="11">
                  <c:v>-5294</c:v>
                </c:pt>
                <c:pt idx="12">
                  <c:v>-5260.5</c:v>
                </c:pt>
                <c:pt idx="13">
                  <c:v>-4969.5</c:v>
                </c:pt>
                <c:pt idx="14">
                  <c:v>-4896</c:v>
                </c:pt>
                <c:pt idx="15">
                  <c:v>-4875</c:v>
                </c:pt>
                <c:pt idx="16">
                  <c:v>-4874.5</c:v>
                </c:pt>
                <c:pt idx="17">
                  <c:v>-4849.5</c:v>
                </c:pt>
                <c:pt idx="18">
                  <c:v>-4645.5</c:v>
                </c:pt>
                <c:pt idx="19">
                  <c:v>-4645</c:v>
                </c:pt>
                <c:pt idx="20">
                  <c:v>-3427.5</c:v>
                </c:pt>
                <c:pt idx="21">
                  <c:v>-3214.5</c:v>
                </c:pt>
                <c:pt idx="22">
                  <c:v>-3214.5</c:v>
                </c:pt>
                <c:pt idx="23">
                  <c:v>-3153</c:v>
                </c:pt>
                <c:pt idx="24">
                  <c:v>-3152.5</c:v>
                </c:pt>
                <c:pt idx="25">
                  <c:v>-3152</c:v>
                </c:pt>
                <c:pt idx="26">
                  <c:v>-3151.5</c:v>
                </c:pt>
                <c:pt idx="27">
                  <c:v>-3151</c:v>
                </c:pt>
                <c:pt idx="28">
                  <c:v>-3150.5</c:v>
                </c:pt>
                <c:pt idx="29">
                  <c:v>-3140.5</c:v>
                </c:pt>
                <c:pt idx="30">
                  <c:v>-3030.5</c:v>
                </c:pt>
                <c:pt idx="31">
                  <c:v>-3030</c:v>
                </c:pt>
                <c:pt idx="32">
                  <c:v>-2299</c:v>
                </c:pt>
                <c:pt idx="33">
                  <c:v>-2071</c:v>
                </c:pt>
                <c:pt idx="34">
                  <c:v>-2044.5</c:v>
                </c:pt>
                <c:pt idx="35">
                  <c:v>-1828</c:v>
                </c:pt>
                <c:pt idx="36">
                  <c:v>-1827.5</c:v>
                </c:pt>
                <c:pt idx="37">
                  <c:v>-1323</c:v>
                </c:pt>
                <c:pt idx="38">
                  <c:v>-1310.5</c:v>
                </c:pt>
                <c:pt idx="39">
                  <c:v>-1251.5</c:v>
                </c:pt>
                <c:pt idx="40">
                  <c:v>-1167.5</c:v>
                </c:pt>
                <c:pt idx="41">
                  <c:v>-1108.5</c:v>
                </c:pt>
                <c:pt idx="42">
                  <c:v>-1107</c:v>
                </c:pt>
                <c:pt idx="43">
                  <c:v>-1106.5</c:v>
                </c:pt>
                <c:pt idx="44">
                  <c:v>-1070</c:v>
                </c:pt>
                <c:pt idx="45">
                  <c:v>-1056.5</c:v>
                </c:pt>
                <c:pt idx="46">
                  <c:v>-987</c:v>
                </c:pt>
                <c:pt idx="47">
                  <c:v>-987</c:v>
                </c:pt>
                <c:pt idx="48">
                  <c:v>-964.5</c:v>
                </c:pt>
                <c:pt idx="49">
                  <c:v>-950.5</c:v>
                </c:pt>
                <c:pt idx="50">
                  <c:v>-950.5</c:v>
                </c:pt>
                <c:pt idx="51">
                  <c:v>-950</c:v>
                </c:pt>
                <c:pt idx="52">
                  <c:v>-950</c:v>
                </c:pt>
                <c:pt idx="53">
                  <c:v>-925.5</c:v>
                </c:pt>
                <c:pt idx="54">
                  <c:v>-925.5</c:v>
                </c:pt>
                <c:pt idx="55">
                  <c:v>-924.5</c:v>
                </c:pt>
                <c:pt idx="56">
                  <c:v>-794</c:v>
                </c:pt>
                <c:pt idx="57">
                  <c:v>-783</c:v>
                </c:pt>
                <c:pt idx="58">
                  <c:v>-769.5</c:v>
                </c:pt>
                <c:pt idx="59">
                  <c:v>-722.5</c:v>
                </c:pt>
                <c:pt idx="60">
                  <c:v>-721</c:v>
                </c:pt>
                <c:pt idx="61">
                  <c:v>-709.5</c:v>
                </c:pt>
                <c:pt idx="62">
                  <c:v>-707.5</c:v>
                </c:pt>
                <c:pt idx="63">
                  <c:v>-602</c:v>
                </c:pt>
                <c:pt idx="64">
                  <c:v>-566.5</c:v>
                </c:pt>
                <c:pt idx="65">
                  <c:v>-566</c:v>
                </c:pt>
                <c:pt idx="66">
                  <c:v>-553</c:v>
                </c:pt>
                <c:pt idx="67">
                  <c:v>-552.5</c:v>
                </c:pt>
                <c:pt idx="68">
                  <c:v>-383</c:v>
                </c:pt>
                <c:pt idx="69">
                  <c:v>-349.5</c:v>
                </c:pt>
                <c:pt idx="70">
                  <c:v>-349.5</c:v>
                </c:pt>
                <c:pt idx="71">
                  <c:v>-337</c:v>
                </c:pt>
                <c:pt idx="72">
                  <c:v>-336.5</c:v>
                </c:pt>
                <c:pt idx="73">
                  <c:v>-336</c:v>
                </c:pt>
                <c:pt idx="74">
                  <c:v>-336</c:v>
                </c:pt>
                <c:pt idx="75">
                  <c:v>-217</c:v>
                </c:pt>
                <c:pt idx="76">
                  <c:v>-168</c:v>
                </c:pt>
                <c:pt idx="77">
                  <c:v>0</c:v>
                </c:pt>
                <c:pt idx="78">
                  <c:v>7.5</c:v>
                </c:pt>
                <c:pt idx="79">
                  <c:v>8</c:v>
                </c:pt>
                <c:pt idx="80">
                  <c:v>9.5</c:v>
                </c:pt>
                <c:pt idx="81">
                  <c:v>20.5</c:v>
                </c:pt>
                <c:pt idx="82">
                  <c:v>34</c:v>
                </c:pt>
                <c:pt idx="83">
                  <c:v>59</c:v>
                </c:pt>
                <c:pt idx="84">
                  <c:v>59.5</c:v>
                </c:pt>
                <c:pt idx="85">
                  <c:v>157.5</c:v>
                </c:pt>
                <c:pt idx="86">
                  <c:v>158</c:v>
                </c:pt>
                <c:pt idx="87">
                  <c:v>193.5</c:v>
                </c:pt>
                <c:pt idx="88">
                  <c:v>194</c:v>
                </c:pt>
                <c:pt idx="89">
                  <c:v>213</c:v>
                </c:pt>
                <c:pt idx="90">
                  <c:v>251.5</c:v>
                </c:pt>
                <c:pt idx="91">
                  <c:v>254.5</c:v>
                </c:pt>
                <c:pt idx="92">
                  <c:v>255</c:v>
                </c:pt>
                <c:pt idx="93">
                  <c:v>435.5</c:v>
                </c:pt>
                <c:pt idx="94">
                  <c:v>578.5</c:v>
                </c:pt>
                <c:pt idx="95">
                  <c:v>1157</c:v>
                </c:pt>
                <c:pt idx="96">
                  <c:v>1541</c:v>
                </c:pt>
                <c:pt idx="97">
                  <c:v>1541</c:v>
                </c:pt>
                <c:pt idx="98">
                  <c:v>3420</c:v>
                </c:pt>
                <c:pt idx="99">
                  <c:v>3420</c:v>
                </c:pt>
                <c:pt idx="100">
                  <c:v>4045</c:v>
                </c:pt>
                <c:pt idx="101">
                  <c:v>5140</c:v>
                </c:pt>
                <c:pt idx="102">
                  <c:v>5153.5</c:v>
                </c:pt>
                <c:pt idx="103">
                  <c:v>5163.5</c:v>
                </c:pt>
                <c:pt idx="104">
                  <c:v>5304</c:v>
                </c:pt>
                <c:pt idx="105">
                  <c:v>5369</c:v>
                </c:pt>
                <c:pt idx="106">
                  <c:v>5767.5</c:v>
                </c:pt>
                <c:pt idx="107">
                  <c:v>5909.5</c:v>
                </c:pt>
                <c:pt idx="108">
                  <c:v>5912</c:v>
                </c:pt>
                <c:pt idx="109">
                  <c:v>6103.5</c:v>
                </c:pt>
                <c:pt idx="110">
                  <c:v>6498.5</c:v>
                </c:pt>
                <c:pt idx="111">
                  <c:v>6515</c:v>
                </c:pt>
                <c:pt idx="112">
                  <c:v>6664</c:v>
                </c:pt>
                <c:pt idx="113">
                  <c:v>6856.5</c:v>
                </c:pt>
                <c:pt idx="114">
                  <c:v>6872</c:v>
                </c:pt>
                <c:pt idx="115">
                  <c:v>7032</c:v>
                </c:pt>
                <c:pt idx="116">
                  <c:v>7046</c:v>
                </c:pt>
                <c:pt idx="117">
                  <c:v>7046.5</c:v>
                </c:pt>
                <c:pt idx="118">
                  <c:v>7075</c:v>
                </c:pt>
                <c:pt idx="119">
                  <c:v>7438</c:v>
                </c:pt>
                <c:pt idx="120">
                  <c:v>7607</c:v>
                </c:pt>
                <c:pt idx="121">
                  <c:v>7800</c:v>
                </c:pt>
                <c:pt idx="122">
                  <c:v>8174</c:v>
                </c:pt>
                <c:pt idx="123">
                  <c:v>8374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-1.6107295299017641E-2</c:v>
                </c:pt>
                <c:pt idx="1">
                  <c:v>-1.4771465580320935E-2</c:v>
                </c:pt>
                <c:pt idx="2">
                  <c:v>-1.4770476076825603E-2</c:v>
                </c:pt>
                <c:pt idx="3">
                  <c:v>-1.4576533391740747E-2</c:v>
                </c:pt>
                <c:pt idx="4">
                  <c:v>-1.3842321798205225E-2</c:v>
                </c:pt>
                <c:pt idx="5">
                  <c:v>-1.3839353287719233E-2</c:v>
                </c:pt>
                <c:pt idx="6">
                  <c:v>-1.3837374280728572E-2</c:v>
                </c:pt>
                <c:pt idx="7">
                  <c:v>-1.3791857119943348E-2</c:v>
                </c:pt>
                <c:pt idx="8">
                  <c:v>-1.3509848623774044E-2</c:v>
                </c:pt>
                <c:pt idx="9">
                  <c:v>-1.3507869616783384E-2</c:v>
                </c:pt>
                <c:pt idx="10">
                  <c:v>-1.2773658023247859E-2</c:v>
                </c:pt>
                <c:pt idx="11">
                  <c:v>-1.2625232498948227E-2</c:v>
                </c:pt>
                <c:pt idx="12">
                  <c:v>-1.2558935764761057E-2</c:v>
                </c:pt>
                <c:pt idx="13">
                  <c:v>-1.1983044730478475E-2</c:v>
                </c:pt>
                <c:pt idx="14">
                  <c:v>-1.1837587716664835E-2</c:v>
                </c:pt>
                <c:pt idx="15">
                  <c:v>-1.1796028569860936E-2</c:v>
                </c:pt>
                <c:pt idx="16">
                  <c:v>-1.1795039066365604E-2</c:v>
                </c:pt>
                <c:pt idx="17">
                  <c:v>-1.1745563891599062E-2</c:v>
                </c:pt>
                <c:pt idx="18">
                  <c:v>-1.1341846465504055E-2</c:v>
                </c:pt>
                <c:pt idx="19">
                  <c:v>-1.1340856962008726E-2</c:v>
                </c:pt>
                <c:pt idx="20">
                  <c:v>-8.9314159508779994E-3</c:v>
                </c:pt>
                <c:pt idx="21">
                  <c:v>-8.5098874618670384E-3</c:v>
                </c:pt>
                <c:pt idx="22">
                  <c:v>-8.5098874618670384E-3</c:v>
                </c:pt>
                <c:pt idx="23">
                  <c:v>-8.3881785319413378E-3</c:v>
                </c:pt>
                <c:pt idx="24">
                  <c:v>-8.3871890284460057E-3</c:v>
                </c:pt>
                <c:pt idx="25">
                  <c:v>-8.3861995249506771E-3</c:v>
                </c:pt>
                <c:pt idx="26">
                  <c:v>-8.385210021455345E-3</c:v>
                </c:pt>
                <c:pt idx="27">
                  <c:v>-8.3842205179600129E-3</c:v>
                </c:pt>
                <c:pt idx="28">
                  <c:v>-8.3832310144646843E-3</c:v>
                </c:pt>
                <c:pt idx="29">
                  <c:v>-8.3634409445580652E-3</c:v>
                </c:pt>
                <c:pt idx="30">
                  <c:v>-8.1457501755852688E-3</c:v>
                </c:pt>
                <c:pt idx="31">
                  <c:v>-8.1447606720899367E-3</c:v>
                </c:pt>
                <c:pt idx="32">
                  <c:v>-6.6981065619161704E-3</c:v>
                </c:pt>
                <c:pt idx="33">
                  <c:v>-6.2468929680452832E-3</c:v>
                </c:pt>
                <c:pt idx="34">
                  <c:v>-6.1944492827927461E-3</c:v>
                </c:pt>
                <c:pt idx="35">
                  <c:v>-5.7659942693144683E-3</c:v>
                </c:pt>
                <c:pt idx="36">
                  <c:v>-5.7650047658191379E-3</c:v>
                </c:pt>
                <c:pt idx="37">
                  <c:v>-4.766595739030266E-3</c:v>
                </c:pt>
                <c:pt idx="38">
                  <c:v>-4.7418581516469934E-3</c:v>
                </c:pt>
                <c:pt idx="39">
                  <c:v>-4.6250967391979481E-3</c:v>
                </c:pt>
                <c:pt idx="40">
                  <c:v>-4.4588601519823575E-3</c:v>
                </c:pt>
                <c:pt idx="41">
                  <c:v>-4.3420987395333122E-3</c:v>
                </c:pt>
                <c:pt idx="42">
                  <c:v>-4.3391302290473194E-3</c:v>
                </c:pt>
                <c:pt idx="43">
                  <c:v>-4.338140725551989E-3</c:v>
                </c:pt>
                <c:pt idx="44">
                  <c:v>-4.2659069703928337E-3</c:v>
                </c:pt>
                <c:pt idx="45">
                  <c:v>-4.2391903760188995E-3</c:v>
                </c:pt>
                <c:pt idx="46">
                  <c:v>-4.1016493901679055E-3</c:v>
                </c:pt>
                <c:pt idx="47">
                  <c:v>-4.1016493901679055E-3</c:v>
                </c:pt>
                <c:pt idx="48">
                  <c:v>-4.0571217328780147E-3</c:v>
                </c:pt>
                <c:pt idx="49">
                  <c:v>-4.0294156350087502E-3</c:v>
                </c:pt>
                <c:pt idx="50">
                  <c:v>-4.0294156350087502E-3</c:v>
                </c:pt>
                <c:pt idx="51">
                  <c:v>-4.028426131513419E-3</c:v>
                </c:pt>
                <c:pt idx="52">
                  <c:v>-4.028426131513419E-3</c:v>
                </c:pt>
                <c:pt idx="53">
                  <c:v>-3.979940460242205E-3</c:v>
                </c:pt>
                <c:pt idx="54">
                  <c:v>-3.979940460242205E-3</c:v>
                </c:pt>
                <c:pt idx="55">
                  <c:v>-3.9779614532515434E-3</c:v>
                </c:pt>
                <c:pt idx="56">
                  <c:v>-3.7197010409701801E-3</c:v>
                </c:pt>
                <c:pt idx="57">
                  <c:v>-3.6979319640729003E-3</c:v>
                </c:pt>
                <c:pt idx="58">
                  <c:v>-3.6712153696989661E-3</c:v>
                </c:pt>
                <c:pt idx="59">
                  <c:v>-3.5782020411378622E-3</c:v>
                </c:pt>
                <c:pt idx="60">
                  <c:v>-3.5752335306518694E-3</c:v>
                </c:pt>
                <c:pt idx="61">
                  <c:v>-3.5524749502592592E-3</c:v>
                </c:pt>
                <c:pt idx="62">
                  <c:v>-3.5485169362779352E-3</c:v>
                </c:pt>
                <c:pt idx="63">
                  <c:v>-3.3397316987631167E-3</c:v>
                </c:pt>
                <c:pt idx="64">
                  <c:v>-3.2694769505946233E-3</c:v>
                </c:pt>
                <c:pt idx="65">
                  <c:v>-3.2684874470992921E-3</c:v>
                </c:pt>
                <c:pt idx="66">
                  <c:v>-3.2427603562206891E-3</c:v>
                </c:pt>
                <c:pt idx="67">
                  <c:v>-3.2417708527253584E-3</c:v>
                </c:pt>
                <c:pt idx="68">
                  <c:v>-2.9063291678081853E-3</c:v>
                </c:pt>
                <c:pt idx="69">
                  <c:v>-2.8400324336210151E-3</c:v>
                </c:pt>
                <c:pt idx="70">
                  <c:v>-2.8400324336210151E-3</c:v>
                </c:pt>
                <c:pt idx="71">
                  <c:v>-2.8152948462377429E-3</c:v>
                </c:pt>
                <c:pt idx="72">
                  <c:v>-2.8143053427424122E-3</c:v>
                </c:pt>
                <c:pt idx="73">
                  <c:v>-2.8133158392470809E-3</c:v>
                </c:pt>
                <c:pt idx="74">
                  <c:v>-2.8133158392470809E-3</c:v>
                </c:pt>
                <c:pt idx="75">
                  <c:v>-2.5778140073583287E-3</c:v>
                </c:pt>
                <c:pt idx="76">
                  <c:v>-2.4808426648159007E-3</c:v>
                </c:pt>
                <c:pt idx="77">
                  <c:v>-2.1483694903847205E-3</c:v>
                </c:pt>
                <c:pt idx="78">
                  <c:v>-2.133526937954757E-3</c:v>
                </c:pt>
                <c:pt idx="79">
                  <c:v>-2.1325374344594262E-3</c:v>
                </c:pt>
                <c:pt idx="80">
                  <c:v>-2.1295689239734334E-3</c:v>
                </c:pt>
                <c:pt idx="81">
                  <c:v>-2.1077998470761536E-3</c:v>
                </c:pt>
                <c:pt idx="82">
                  <c:v>-2.0810832527022199E-3</c:v>
                </c:pt>
                <c:pt idx="83">
                  <c:v>-2.0316080779356751E-3</c:v>
                </c:pt>
                <c:pt idx="84">
                  <c:v>-2.0306185744403439E-3</c:v>
                </c:pt>
                <c:pt idx="85">
                  <c:v>-1.8366758893554888E-3</c:v>
                </c:pt>
                <c:pt idx="86">
                  <c:v>-1.8356863858601581E-3</c:v>
                </c:pt>
                <c:pt idx="87">
                  <c:v>-1.7654316376916645E-3</c:v>
                </c:pt>
                <c:pt idx="88">
                  <c:v>-1.7644421341963337E-3</c:v>
                </c:pt>
                <c:pt idx="89">
                  <c:v>-1.7268410013737596E-3</c:v>
                </c:pt>
                <c:pt idx="90">
                  <c:v>-1.6506492322332809E-3</c:v>
                </c:pt>
                <c:pt idx="91">
                  <c:v>-1.6447122112612953E-3</c:v>
                </c:pt>
                <c:pt idx="92">
                  <c:v>-1.6437227077659646E-3</c:v>
                </c:pt>
                <c:pt idx="93">
                  <c:v>-1.2865119459515117E-3</c:v>
                </c:pt>
                <c:pt idx="94">
                  <c:v>-1.0035139462868763E-3</c:v>
                </c:pt>
                <c:pt idx="95">
                  <c:v>1.4134159781096795E-4</c:v>
                </c:pt>
                <c:pt idx="96">
                  <c:v>9.0128028222509482E-4</c:v>
                </c:pt>
                <c:pt idx="97">
                  <c:v>9.0128028222509482E-4</c:v>
                </c:pt>
                <c:pt idx="98">
                  <c:v>4.6198344176785937E-3</c:v>
                </c:pt>
                <c:pt idx="99">
                  <c:v>4.6198344176785937E-3</c:v>
                </c:pt>
                <c:pt idx="100">
                  <c:v>5.8567137868422115E-3</c:v>
                </c:pt>
                <c:pt idx="101">
                  <c:v>8.0237264416168699E-3</c:v>
                </c:pt>
                <c:pt idx="102">
                  <c:v>8.050443035990805E-3</c:v>
                </c:pt>
                <c:pt idx="103">
                  <c:v>8.0702331058974223E-3</c:v>
                </c:pt>
                <c:pt idx="104">
                  <c:v>8.3482835880854013E-3</c:v>
                </c:pt>
                <c:pt idx="105">
                  <c:v>8.4769190424784195E-3</c:v>
                </c:pt>
                <c:pt idx="106">
                  <c:v>9.2655533282571395E-3</c:v>
                </c:pt>
                <c:pt idx="107">
                  <c:v>9.5465723209311147E-3</c:v>
                </c:pt>
                <c:pt idx="108">
                  <c:v>9.5515198384077682E-3</c:v>
                </c:pt>
                <c:pt idx="109">
                  <c:v>9.9304996771195017E-3</c:v>
                </c:pt>
                <c:pt idx="110">
                  <c:v>1.0712207438430908E-2</c:v>
                </c:pt>
                <c:pt idx="111">
                  <c:v>1.0744861053776828E-2</c:v>
                </c:pt>
                <c:pt idx="112">
                  <c:v>1.1039733095385435E-2</c:v>
                </c:pt>
                <c:pt idx="113">
                  <c:v>1.1420691941087829E-2</c:v>
                </c:pt>
                <c:pt idx="114">
                  <c:v>1.1451366549443086E-2</c:v>
                </c:pt>
                <c:pt idx="115">
                  <c:v>1.1768007667948971E-2</c:v>
                </c:pt>
                <c:pt idx="116">
                  <c:v>1.1795713765818238E-2</c:v>
                </c:pt>
                <c:pt idx="117">
                  <c:v>1.1796703269313567E-2</c:v>
                </c:pt>
                <c:pt idx="118">
                  <c:v>1.1853104968547429E-2</c:v>
                </c:pt>
                <c:pt idx="119">
                  <c:v>1.2571484506157658E-2</c:v>
                </c:pt>
                <c:pt idx="120">
                  <c:v>1.29059366875795E-2</c:v>
                </c:pt>
                <c:pt idx="121">
                  <c:v>1.3287885036777226E-2</c:v>
                </c:pt>
                <c:pt idx="122">
                  <c:v>1.4028033651284733E-2</c:v>
                </c:pt>
                <c:pt idx="123">
                  <c:v>1.4423835049417091E-2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C-4291-9B32-2F6F99EE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31920"/>
        <c:axId val="1"/>
      </c:scatterChart>
      <c:valAx>
        <c:axId val="56753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531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7869224343726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466725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1545D6-1E5B-641B-668F-4196ECC3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20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93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bav-astro.de/sfs/BAVM_link.php?BAVMnr=3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6" t="s">
        <v>31</v>
      </c>
      <c r="B1" s="7"/>
      <c r="C1" s="8"/>
      <c r="D1" s="8"/>
      <c r="E1" s="8"/>
    </row>
    <row r="2" spans="1:6" x14ac:dyDescent="0.2">
      <c r="A2" s="9" t="s">
        <v>26</v>
      </c>
      <c r="B2" s="7" t="s">
        <v>32</v>
      </c>
      <c r="C2" s="10"/>
      <c r="D2" s="8"/>
      <c r="E2" s="8"/>
    </row>
    <row r="3" spans="1:6" ht="13.5" thickBot="1" x14ac:dyDescent="0.25">
      <c r="A3" s="9"/>
      <c r="B3" s="7"/>
      <c r="C3" s="18"/>
      <c r="D3" s="11"/>
      <c r="E3" s="8"/>
    </row>
    <row r="4" spans="1:6" ht="13.5" thickBot="1" x14ac:dyDescent="0.25">
      <c r="A4" s="12" t="s">
        <v>2</v>
      </c>
      <c r="B4" s="13"/>
      <c r="C4" s="14">
        <v>42326.469899999996</v>
      </c>
      <c r="D4" s="15">
        <v>1.91692705</v>
      </c>
      <c r="E4" s="16"/>
    </row>
    <row r="5" spans="1:6" x14ac:dyDescent="0.2">
      <c r="A5" s="19" t="s">
        <v>50</v>
      </c>
      <c r="B5" s="9"/>
      <c r="C5" s="20">
        <v>-9.5</v>
      </c>
      <c r="D5" s="9" t="s">
        <v>51</v>
      </c>
      <c r="E5" s="8"/>
    </row>
    <row r="6" spans="1:6" x14ac:dyDescent="0.2">
      <c r="A6" s="12" t="s">
        <v>3</v>
      </c>
      <c r="B6" s="7"/>
      <c r="C6" s="8"/>
      <c r="D6" s="8"/>
      <c r="E6" s="8"/>
    </row>
    <row r="7" spans="1:6" x14ac:dyDescent="0.2">
      <c r="A7" s="9" t="s">
        <v>4</v>
      </c>
      <c r="B7" s="7"/>
      <c r="C7" s="8">
        <v>42326.469899999996</v>
      </c>
      <c r="D7" s="8"/>
      <c r="E7" s="8"/>
    </row>
    <row r="8" spans="1:6" x14ac:dyDescent="0.2">
      <c r="A8" s="9" t="s">
        <v>5</v>
      </c>
      <c r="B8" s="7"/>
      <c r="C8" s="8">
        <v>1.91692705</v>
      </c>
      <c r="D8" s="8"/>
      <c r="E8" s="8"/>
    </row>
    <row r="9" spans="1:6" x14ac:dyDescent="0.2">
      <c r="A9" s="32" t="s">
        <v>55</v>
      </c>
      <c r="B9" s="33">
        <v>98</v>
      </c>
      <c r="C9" s="22" t="str">
        <f>"F"&amp;B9</f>
        <v>F98</v>
      </c>
      <c r="D9" s="23" t="str">
        <f>"G"&amp;B9</f>
        <v>G98</v>
      </c>
    </row>
    <row r="10" spans="1:6" ht="13.5" thickBot="1" x14ac:dyDescent="0.25">
      <c r="A10" s="9"/>
      <c r="B10" s="9"/>
      <c r="C10" s="2" t="s">
        <v>22</v>
      </c>
      <c r="D10" s="2" t="s">
        <v>23</v>
      </c>
      <c r="E10" s="9"/>
    </row>
    <row r="11" spans="1:6" x14ac:dyDescent="0.2">
      <c r="A11" s="9" t="s">
        <v>18</v>
      </c>
      <c r="B11" s="9"/>
      <c r="C11" s="21">
        <f ca="1">INTERCEPT(INDIRECT($D$9):G990,INDIRECT($C$9):F990)</f>
        <v>-2.1483694903847205E-3</v>
      </c>
      <c r="D11" s="17"/>
      <c r="E11" s="9"/>
    </row>
    <row r="12" spans="1:6" x14ac:dyDescent="0.2">
      <c r="A12" s="9" t="s">
        <v>19</v>
      </c>
      <c r="B12" s="9"/>
      <c r="C12" s="21">
        <f ca="1">SLOPE(INDIRECT($D$9):G990,INDIRECT($C$9):F990)</f>
        <v>1.9790069906617879E-6</v>
      </c>
      <c r="D12" s="17"/>
      <c r="E12" s="9"/>
    </row>
    <row r="13" spans="1:6" x14ac:dyDescent="0.2">
      <c r="A13" s="9" t="s">
        <v>21</v>
      </c>
      <c r="B13" s="9"/>
      <c r="C13" s="17" t="s">
        <v>16</v>
      </c>
    </row>
    <row r="14" spans="1:6" x14ac:dyDescent="0.2">
      <c r="A14" s="9"/>
      <c r="B14" s="9"/>
      <c r="C14" s="9"/>
    </row>
    <row r="15" spans="1:6" x14ac:dyDescent="0.2">
      <c r="A15" s="24" t="s">
        <v>20</v>
      </c>
      <c r="B15" s="9"/>
      <c r="C15" s="25">
        <f ca="1">(C7+C11)+(C8+C12)*INT(MAX(F21:F3531))</f>
        <v>58378.831440535047</v>
      </c>
      <c r="E15" s="26" t="s">
        <v>59</v>
      </c>
      <c r="F15" s="20">
        <v>1</v>
      </c>
    </row>
    <row r="16" spans="1:6" x14ac:dyDescent="0.2">
      <c r="A16" s="12" t="s">
        <v>6</v>
      </c>
      <c r="B16" s="9"/>
      <c r="C16" s="28">
        <f ca="1">+C8+C12</f>
        <v>1.9169290290069907</v>
      </c>
      <c r="E16" s="26" t="s">
        <v>52</v>
      </c>
      <c r="F16" s="27">
        <f ca="1">NOW()+15018.5+$C$5/24</f>
        <v>60328.751945370364</v>
      </c>
    </row>
    <row r="17" spans="1:17" ht="13.5" thickBot="1" x14ac:dyDescent="0.25">
      <c r="A17" s="26" t="s">
        <v>30</v>
      </c>
      <c r="B17" s="9"/>
      <c r="C17" s="9">
        <f>COUNT(C21:C2189)</f>
        <v>124</v>
      </c>
      <c r="E17" s="26" t="s">
        <v>60</v>
      </c>
      <c r="F17" s="27">
        <f ca="1">ROUND(2*(F16-$C$7)/$C$8,0)/2+F15</f>
        <v>9392</v>
      </c>
    </row>
    <row r="18" spans="1:17" ht="14.25" thickTop="1" thickBot="1" x14ac:dyDescent="0.25">
      <c r="A18" s="12" t="s">
        <v>7</v>
      </c>
      <c r="B18" s="9"/>
      <c r="C18" s="30">
        <f ca="1">+C15</f>
        <v>58378.831440535047</v>
      </c>
      <c r="D18" s="31">
        <f ca="1">+C16</f>
        <v>1.9169290290069907</v>
      </c>
      <c r="E18" s="26" t="s">
        <v>53</v>
      </c>
      <c r="F18" s="23">
        <f ca="1">ROUND(2*(F16-$C$15)/$C$16,0)/2+F15</f>
        <v>1018</v>
      </c>
    </row>
    <row r="19" spans="1:17" ht="13.5" thickTop="1" x14ac:dyDescent="0.2">
      <c r="E19" s="26" t="s">
        <v>54</v>
      </c>
      <c r="F19" s="29">
        <f ca="1">+$C$15+$C$16*F18-15018.5-$C$5/24</f>
        <v>45312.161025397501</v>
      </c>
    </row>
    <row r="20" spans="1:17" ht="13.5" thickBot="1" x14ac:dyDescent="0.25">
      <c r="A20" s="2" t="s">
        <v>8</v>
      </c>
      <c r="B20" s="2" t="s">
        <v>9</v>
      </c>
      <c r="C20" s="2" t="s">
        <v>10</v>
      </c>
      <c r="D20" s="2" t="s">
        <v>15</v>
      </c>
      <c r="E20" s="2" t="s">
        <v>11</v>
      </c>
      <c r="F20" s="2" t="s">
        <v>12</v>
      </c>
      <c r="G20" s="2" t="s">
        <v>13</v>
      </c>
      <c r="H20" s="4" t="s">
        <v>73</v>
      </c>
      <c r="I20" s="4" t="s">
        <v>76</v>
      </c>
      <c r="J20" s="4" t="s">
        <v>70</v>
      </c>
      <c r="K20" s="4" t="s">
        <v>68</v>
      </c>
      <c r="L20" s="4" t="s">
        <v>27</v>
      </c>
      <c r="M20" s="4" t="s">
        <v>28</v>
      </c>
      <c r="N20" s="4" t="s">
        <v>29</v>
      </c>
      <c r="O20" s="4" t="s">
        <v>25</v>
      </c>
      <c r="P20" s="3" t="s">
        <v>24</v>
      </c>
      <c r="Q20" s="2" t="s">
        <v>17</v>
      </c>
    </row>
    <row r="21" spans="1:17" x14ac:dyDescent="0.2">
      <c r="A21" s="61" t="s">
        <v>83</v>
      </c>
      <c r="B21" s="64" t="s">
        <v>44</v>
      </c>
      <c r="C21" s="61">
        <v>28805.449000000001</v>
      </c>
      <c r="D21" s="61" t="s">
        <v>76</v>
      </c>
      <c r="E21">
        <f t="shared" ref="E21:E52" si="0">+(C21-C$7)/C$8</f>
        <v>-7053.4874553520422</v>
      </c>
      <c r="F21">
        <f t="shared" ref="F21:F52" si="1">ROUND(2*E21,0)/2</f>
        <v>-7053.5</v>
      </c>
      <c r="G21">
        <f t="shared" ref="G21:G52" si="2">+C21-(C$7+F21*C$8)</f>
        <v>2.4047175003943266E-2</v>
      </c>
      <c r="I21">
        <f t="shared" ref="I21:I52" si="3">+G21</f>
        <v>2.4047175003943266E-2</v>
      </c>
      <c r="O21">
        <f t="shared" ref="O21:O52" ca="1" si="4">+C$11+C$12*$F21</f>
        <v>-1.6107295299017641E-2</v>
      </c>
      <c r="Q21" s="1">
        <f t="shared" ref="Q21:Q52" si="5">+C21-15018.5</f>
        <v>13786.949000000001</v>
      </c>
    </row>
    <row r="22" spans="1:17" x14ac:dyDescent="0.2">
      <c r="A22" s="58" t="s">
        <v>83</v>
      </c>
      <c r="B22" s="62" t="s">
        <v>44</v>
      </c>
      <c r="C22" s="58">
        <v>30099.327000000001</v>
      </c>
      <c r="D22" s="58" t="s">
        <v>76</v>
      </c>
      <c r="E22">
        <f t="shared" si="0"/>
        <v>-6378.5123695760858</v>
      </c>
      <c r="F22">
        <f t="shared" si="1"/>
        <v>-6378.5</v>
      </c>
      <c r="G22">
        <f t="shared" si="2"/>
        <v>-2.3711574995104456E-2</v>
      </c>
      <c r="I22">
        <f t="shared" si="3"/>
        <v>-2.3711574995104456E-2</v>
      </c>
      <c r="O22">
        <f t="shared" ca="1" si="4"/>
        <v>-1.4771465580320935E-2</v>
      </c>
      <c r="Q22" s="1">
        <f t="shared" si="5"/>
        <v>15080.827000000001</v>
      </c>
    </row>
    <row r="23" spans="1:17" x14ac:dyDescent="0.2">
      <c r="A23" s="58" t="s">
        <v>83</v>
      </c>
      <c r="B23" s="62" t="s">
        <v>47</v>
      </c>
      <c r="C23" s="58">
        <v>30100.303</v>
      </c>
      <c r="D23" s="58" t="s">
        <v>76</v>
      </c>
      <c r="E23">
        <f t="shared" si="0"/>
        <v>-6378.0032213536751</v>
      </c>
      <c r="F23">
        <f t="shared" si="1"/>
        <v>-6378</v>
      </c>
      <c r="G23">
        <f t="shared" si="2"/>
        <v>-6.175099995743949E-3</v>
      </c>
      <c r="I23">
        <f t="shared" si="3"/>
        <v>-6.175099995743949E-3</v>
      </c>
      <c r="O23">
        <f t="shared" ca="1" si="4"/>
        <v>-1.4770476076825603E-2</v>
      </c>
      <c r="Q23" s="1">
        <f t="shared" si="5"/>
        <v>15081.803</v>
      </c>
    </row>
    <row r="24" spans="1:17" x14ac:dyDescent="0.2">
      <c r="A24" s="58" t="s">
        <v>94</v>
      </c>
      <c r="B24" s="62" t="s">
        <v>47</v>
      </c>
      <c r="C24" s="58">
        <v>30288.15</v>
      </c>
      <c r="D24" s="58" t="s">
        <v>76</v>
      </c>
      <c r="E24">
        <f t="shared" si="0"/>
        <v>-6280.0094035920647</v>
      </c>
      <c r="F24">
        <f t="shared" si="1"/>
        <v>-6280</v>
      </c>
      <c r="G24">
        <f t="shared" si="2"/>
        <v>-1.8025999994279118E-2</v>
      </c>
      <c r="I24">
        <f t="shared" si="3"/>
        <v>-1.8025999994279118E-2</v>
      </c>
      <c r="O24">
        <f t="shared" ca="1" si="4"/>
        <v>-1.4576533391740747E-2</v>
      </c>
      <c r="Q24" s="1">
        <f t="shared" si="5"/>
        <v>15269.650000000001</v>
      </c>
    </row>
    <row r="25" spans="1:17" x14ac:dyDescent="0.2">
      <c r="A25" s="58" t="s">
        <v>94</v>
      </c>
      <c r="B25" s="62" t="s">
        <v>47</v>
      </c>
      <c r="C25" s="58">
        <v>30999.24</v>
      </c>
      <c r="D25" s="58" t="s">
        <v>76</v>
      </c>
      <c r="E25">
        <f t="shared" si="0"/>
        <v>-5909.0563201140048</v>
      </c>
      <c r="F25">
        <f t="shared" si="1"/>
        <v>-5909</v>
      </c>
      <c r="G25">
        <f t="shared" si="2"/>
        <v>-0.10796154999479768</v>
      </c>
      <c r="I25">
        <f t="shared" si="3"/>
        <v>-0.10796154999479768</v>
      </c>
      <c r="O25">
        <f t="shared" ca="1" si="4"/>
        <v>-1.3842321798205225E-2</v>
      </c>
      <c r="Q25" s="1">
        <f t="shared" si="5"/>
        <v>15980.740000000002</v>
      </c>
    </row>
    <row r="26" spans="1:17" x14ac:dyDescent="0.2">
      <c r="A26" s="58" t="s">
        <v>94</v>
      </c>
      <c r="B26" s="62" t="s">
        <v>44</v>
      </c>
      <c r="C26" s="58">
        <v>31002.23</v>
      </c>
      <c r="D26" s="58" t="s">
        <v>76</v>
      </c>
      <c r="E26">
        <f t="shared" si="0"/>
        <v>-5907.4965320146102</v>
      </c>
      <c r="F26">
        <f t="shared" si="1"/>
        <v>-5907.5</v>
      </c>
      <c r="G26">
        <f t="shared" si="2"/>
        <v>6.6478750050009694E-3</v>
      </c>
      <c r="I26">
        <f t="shared" si="3"/>
        <v>6.6478750050009694E-3</v>
      </c>
      <c r="O26">
        <f t="shared" ca="1" si="4"/>
        <v>-1.3839353287719233E-2</v>
      </c>
      <c r="Q26" s="1">
        <f t="shared" si="5"/>
        <v>15983.73</v>
      </c>
    </row>
    <row r="27" spans="1:17" x14ac:dyDescent="0.2">
      <c r="A27" s="58" t="s">
        <v>94</v>
      </c>
      <c r="B27" s="62" t="s">
        <v>44</v>
      </c>
      <c r="C27" s="58">
        <v>31004.26</v>
      </c>
      <c r="D27" s="58" t="s">
        <v>76</v>
      </c>
      <c r="E27">
        <f t="shared" si="0"/>
        <v>-5906.4375454454557</v>
      </c>
      <c r="F27">
        <f t="shared" si="1"/>
        <v>-5906.5</v>
      </c>
      <c r="G27">
        <f t="shared" si="2"/>
        <v>0.11972082500142278</v>
      </c>
      <c r="I27">
        <f t="shared" si="3"/>
        <v>0.11972082500142278</v>
      </c>
      <c r="O27">
        <f t="shared" ca="1" si="4"/>
        <v>-1.3837374280728572E-2</v>
      </c>
      <c r="Q27" s="1">
        <f t="shared" si="5"/>
        <v>15985.759999999998</v>
      </c>
    </row>
    <row r="28" spans="1:17" x14ac:dyDescent="0.2">
      <c r="A28" s="58" t="s">
        <v>94</v>
      </c>
      <c r="B28" s="62" t="s">
        <v>44</v>
      </c>
      <c r="C28" s="58">
        <v>31048.19</v>
      </c>
      <c r="D28" s="58" t="s">
        <v>76</v>
      </c>
      <c r="E28">
        <f t="shared" si="0"/>
        <v>-5883.5206587543316</v>
      </c>
      <c r="F28">
        <f t="shared" si="1"/>
        <v>-5883.5</v>
      </c>
      <c r="G28">
        <f t="shared" si="2"/>
        <v>-3.9601324995601317E-2</v>
      </c>
      <c r="I28">
        <f t="shared" si="3"/>
        <v>-3.9601324995601317E-2</v>
      </c>
      <c r="O28">
        <f t="shared" ca="1" si="4"/>
        <v>-1.3791857119943348E-2</v>
      </c>
      <c r="Q28" s="1">
        <f t="shared" si="5"/>
        <v>16029.689999999999</v>
      </c>
    </row>
    <row r="29" spans="1:17" x14ac:dyDescent="0.2">
      <c r="A29" s="58" t="s">
        <v>94</v>
      </c>
      <c r="B29" s="62" t="s">
        <v>47</v>
      </c>
      <c r="C29" s="58">
        <v>31321.42</v>
      </c>
      <c r="D29" s="58" t="s">
        <v>76</v>
      </c>
      <c r="E29">
        <f t="shared" si="0"/>
        <v>-5740.9852398921485</v>
      </c>
      <c r="F29">
        <f t="shared" si="1"/>
        <v>-5741</v>
      </c>
      <c r="G29">
        <f t="shared" si="2"/>
        <v>2.8294050003751181E-2</v>
      </c>
      <c r="I29">
        <f t="shared" si="3"/>
        <v>2.8294050003751181E-2</v>
      </c>
      <c r="O29">
        <f t="shared" ca="1" si="4"/>
        <v>-1.3509848623774044E-2</v>
      </c>
      <c r="Q29" s="1">
        <f t="shared" si="5"/>
        <v>16302.919999999998</v>
      </c>
    </row>
    <row r="30" spans="1:17" x14ac:dyDescent="0.2">
      <c r="A30" s="58" t="s">
        <v>83</v>
      </c>
      <c r="B30" s="62" t="s">
        <v>47</v>
      </c>
      <c r="C30" s="58">
        <v>31323.32</v>
      </c>
      <c r="D30" s="58" t="s">
        <v>76</v>
      </c>
      <c r="E30">
        <f t="shared" si="0"/>
        <v>-5739.994070196879</v>
      </c>
      <c r="F30">
        <f t="shared" si="1"/>
        <v>-5740</v>
      </c>
      <c r="G30">
        <f t="shared" si="2"/>
        <v>1.1367000002792338E-2</v>
      </c>
      <c r="I30">
        <f t="shared" si="3"/>
        <v>1.1367000002792338E-2</v>
      </c>
      <c r="O30">
        <f t="shared" ca="1" si="4"/>
        <v>-1.3507869616783384E-2</v>
      </c>
      <c r="Q30" s="1">
        <f t="shared" si="5"/>
        <v>16304.82</v>
      </c>
    </row>
    <row r="31" spans="1:17" x14ac:dyDescent="0.2">
      <c r="A31" s="58" t="s">
        <v>83</v>
      </c>
      <c r="B31" s="62" t="s">
        <v>47</v>
      </c>
      <c r="C31" s="58">
        <v>32034.386999999999</v>
      </c>
      <c r="D31" s="58" t="s">
        <v>76</v>
      </c>
      <c r="E31">
        <f t="shared" si="0"/>
        <v>-5369.0529850888161</v>
      </c>
      <c r="F31">
        <f t="shared" si="1"/>
        <v>-5369</v>
      </c>
      <c r="G31">
        <f t="shared" si="2"/>
        <v>-0.10156854999877396</v>
      </c>
      <c r="I31">
        <f t="shared" si="3"/>
        <v>-0.10156854999877396</v>
      </c>
      <c r="O31">
        <f t="shared" ca="1" si="4"/>
        <v>-1.2773658023247859E-2</v>
      </c>
      <c r="Q31" s="1">
        <f t="shared" si="5"/>
        <v>17015.886999999999</v>
      </c>
    </row>
    <row r="32" spans="1:17" x14ac:dyDescent="0.2">
      <c r="A32" s="58" t="s">
        <v>83</v>
      </c>
      <c r="B32" s="62" t="s">
        <v>47</v>
      </c>
      <c r="C32" s="58">
        <v>32178.263999999999</v>
      </c>
      <c r="D32" s="58" t="s">
        <v>76</v>
      </c>
      <c r="E32">
        <f t="shared" si="0"/>
        <v>-5293.9969207487566</v>
      </c>
      <c r="F32">
        <f t="shared" si="1"/>
        <v>-5294</v>
      </c>
      <c r="G32">
        <f t="shared" si="2"/>
        <v>5.9027000024798326E-3</v>
      </c>
      <c r="I32">
        <f t="shared" si="3"/>
        <v>5.9027000024798326E-3</v>
      </c>
      <c r="O32">
        <f t="shared" ca="1" si="4"/>
        <v>-1.2625232498948227E-2</v>
      </c>
      <c r="Q32" s="1">
        <f t="shared" si="5"/>
        <v>17159.763999999999</v>
      </c>
    </row>
    <row r="33" spans="1:17" x14ac:dyDescent="0.2">
      <c r="A33" s="58" t="s">
        <v>83</v>
      </c>
      <c r="B33" s="62" t="s">
        <v>44</v>
      </c>
      <c r="C33" s="58">
        <v>32242.530999999999</v>
      </c>
      <c r="D33" s="58" t="s">
        <v>76</v>
      </c>
      <c r="E33">
        <f t="shared" si="0"/>
        <v>-5260.4708666404376</v>
      </c>
      <c r="F33">
        <f t="shared" si="1"/>
        <v>-5260.5</v>
      </c>
      <c r="G33">
        <f t="shared" si="2"/>
        <v>5.5846525003289571E-2</v>
      </c>
      <c r="I33">
        <f t="shared" si="3"/>
        <v>5.5846525003289571E-2</v>
      </c>
      <c r="O33">
        <f t="shared" ca="1" si="4"/>
        <v>-1.2558935764761057E-2</v>
      </c>
      <c r="Q33" s="1">
        <f t="shared" si="5"/>
        <v>17224.030999999999</v>
      </c>
    </row>
    <row r="34" spans="1:17" x14ac:dyDescent="0.2">
      <c r="A34" s="58" t="s">
        <v>94</v>
      </c>
      <c r="B34" s="62" t="s">
        <v>44</v>
      </c>
      <c r="C34" s="58">
        <v>32800.25</v>
      </c>
      <c r="D34" s="58" t="s">
        <v>76</v>
      </c>
      <c r="E34">
        <f t="shared" si="0"/>
        <v>-4969.5265659692141</v>
      </c>
      <c r="F34">
        <f t="shared" si="1"/>
        <v>-4969.5</v>
      </c>
      <c r="G34">
        <f t="shared" si="2"/>
        <v>-5.0925024996104185E-2</v>
      </c>
      <c r="I34">
        <f t="shared" si="3"/>
        <v>-5.0925024996104185E-2</v>
      </c>
      <c r="O34">
        <f t="shared" ca="1" si="4"/>
        <v>-1.1983044730478475E-2</v>
      </c>
      <c r="Q34" s="1">
        <f t="shared" si="5"/>
        <v>17781.75</v>
      </c>
    </row>
    <row r="35" spans="1:17" x14ac:dyDescent="0.2">
      <c r="A35" s="58" t="s">
        <v>94</v>
      </c>
      <c r="B35" s="62" t="s">
        <v>47</v>
      </c>
      <c r="C35" s="58">
        <v>32941.19</v>
      </c>
      <c r="D35" s="58" t="s">
        <v>76</v>
      </c>
      <c r="E35">
        <f t="shared" si="0"/>
        <v>-4896.0026413107344</v>
      </c>
      <c r="F35">
        <f t="shared" si="1"/>
        <v>-4896</v>
      </c>
      <c r="G35">
        <f t="shared" si="2"/>
        <v>-5.0631999911274761E-3</v>
      </c>
      <c r="I35">
        <f t="shared" si="3"/>
        <v>-5.0631999911274761E-3</v>
      </c>
      <c r="O35">
        <f t="shared" ca="1" si="4"/>
        <v>-1.1837587716664835E-2</v>
      </c>
      <c r="Q35" s="1">
        <f t="shared" si="5"/>
        <v>17922.690000000002</v>
      </c>
    </row>
    <row r="36" spans="1:17" x14ac:dyDescent="0.2">
      <c r="A36" s="58" t="s">
        <v>83</v>
      </c>
      <c r="B36" s="62" t="s">
        <v>47</v>
      </c>
      <c r="C36" s="58">
        <v>32981.375</v>
      </c>
      <c r="D36" s="58" t="s">
        <v>76</v>
      </c>
      <c r="E36">
        <f t="shared" si="0"/>
        <v>-4875.0394022558121</v>
      </c>
      <c r="F36">
        <f t="shared" si="1"/>
        <v>-4875</v>
      </c>
      <c r="G36">
        <f t="shared" si="2"/>
        <v>-7.5531249996856786E-2</v>
      </c>
      <c r="I36">
        <f t="shared" si="3"/>
        <v>-7.5531249996856786E-2</v>
      </c>
      <c r="O36">
        <f t="shared" ca="1" si="4"/>
        <v>-1.1796028569860936E-2</v>
      </c>
      <c r="Q36" s="1">
        <f t="shared" si="5"/>
        <v>17962.875</v>
      </c>
    </row>
    <row r="37" spans="1:17" x14ac:dyDescent="0.2">
      <c r="A37" s="58" t="s">
        <v>83</v>
      </c>
      <c r="B37" s="62" t="s">
        <v>44</v>
      </c>
      <c r="C37" s="58">
        <v>32982.406000000003</v>
      </c>
      <c r="D37" s="58" t="s">
        <v>76</v>
      </c>
      <c r="E37">
        <f t="shared" si="0"/>
        <v>-4874.5015622790625</v>
      </c>
      <c r="F37">
        <f t="shared" si="1"/>
        <v>-4874.5</v>
      </c>
      <c r="G37">
        <f t="shared" si="2"/>
        <v>-2.9947749935672618E-3</v>
      </c>
      <c r="I37">
        <f t="shared" si="3"/>
        <v>-2.9947749935672618E-3</v>
      </c>
      <c r="O37">
        <f t="shared" ca="1" si="4"/>
        <v>-1.1795039066365604E-2</v>
      </c>
      <c r="Q37" s="1">
        <f t="shared" si="5"/>
        <v>17963.906000000003</v>
      </c>
    </row>
    <row r="38" spans="1:17" x14ac:dyDescent="0.2">
      <c r="A38" s="58" t="s">
        <v>83</v>
      </c>
      <c r="B38" s="62" t="s">
        <v>44</v>
      </c>
      <c r="C38" s="58">
        <v>33030.356</v>
      </c>
      <c r="D38" s="58" t="s">
        <v>76</v>
      </c>
      <c r="E38">
        <f t="shared" si="0"/>
        <v>-4849.4875691800562</v>
      </c>
      <c r="F38">
        <f t="shared" si="1"/>
        <v>-4849.5</v>
      </c>
      <c r="G38">
        <f t="shared" si="2"/>
        <v>2.3828975005017128E-2</v>
      </c>
      <c r="I38">
        <f t="shared" si="3"/>
        <v>2.3828975005017128E-2</v>
      </c>
      <c r="O38">
        <f t="shared" ca="1" si="4"/>
        <v>-1.1745563891599062E-2</v>
      </c>
      <c r="Q38" s="1">
        <f t="shared" si="5"/>
        <v>18011.856</v>
      </c>
    </row>
    <row r="39" spans="1:17" x14ac:dyDescent="0.2">
      <c r="A39" s="56" t="s">
        <v>83</v>
      </c>
      <c r="B39" s="57" t="s">
        <v>44</v>
      </c>
      <c r="C39" s="56">
        <v>33421.360999999997</v>
      </c>
      <c r="D39" s="56" t="s">
        <v>76</v>
      </c>
      <c r="E39">
        <f t="shared" si="0"/>
        <v>-4645.5126709177584</v>
      </c>
      <c r="F39">
        <f t="shared" si="1"/>
        <v>-4645.5</v>
      </c>
      <c r="G39">
        <f t="shared" si="2"/>
        <v>-2.4289225002576131E-2</v>
      </c>
      <c r="I39">
        <f t="shared" si="3"/>
        <v>-2.4289225002576131E-2</v>
      </c>
      <c r="O39">
        <f t="shared" ca="1" si="4"/>
        <v>-1.1341846465504055E-2</v>
      </c>
      <c r="Q39" s="1">
        <f t="shared" si="5"/>
        <v>18402.860999999997</v>
      </c>
    </row>
    <row r="40" spans="1:17" x14ac:dyDescent="0.2">
      <c r="A40" s="56" t="s">
        <v>83</v>
      </c>
      <c r="B40" s="57" t="s">
        <v>47</v>
      </c>
      <c r="C40" s="56">
        <v>33422.339</v>
      </c>
      <c r="D40" s="56" t="s">
        <v>76</v>
      </c>
      <c r="E40">
        <f t="shared" si="0"/>
        <v>-4645.0024793588245</v>
      </c>
      <c r="F40">
        <f t="shared" si="1"/>
        <v>-4645</v>
      </c>
      <c r="G40">
        <f t="shared" si="2"/>
        <v>-4.7527499991701916E-3</v>
      </c>
      <c r="I40">
        <f t="shared" si="3"/>
        <v>-4.7527499991701916E-3</v>
      </c>
      <c r="O40">
        <f t="shared" ca="1" si="4"/>
        <v>-1.1340856962008726E-2</v>
      </c>
      <c r="Q40" s="1">
        <f t="shared" si="5"/>
        <v>18403.839</v>
      </c>
    </row>
    <row r="41" spans="1:17" x14ac:dyDescent="0.2">
      <c r="A41" s="56" t="s">
        <v>83</v>
      </c>
      <c r="B41" s="57" t="s">
        <v>44</v>
      </c>
      <c r="C41" s="56">
        <v>35756.205999999998</v>
      </c>
      <c r="D41" s="56" t="s">
        <v>76</v>
      </c>
      <c r="E41">
        <f t="shared" si="0"/>
        <v>-3427.4981408395265</v>
      </c>
      <c r="F41">
        <f t="shared" si="1"/>
        <v>-3427.5</v>
      </c>
      <c r="G41">
        <f t="shared" si="2"/>
        <v>3.5638750050566159E-3</v>
      </c>
      <c r="I41">
        <f t="shared" si="3"/>
        <v>3.5638750050566159E-3</v>
      </c>
      <c r="O41">
        <f t="shared" ca="1" si="4"/>
        <v>-8.9314159508779994E-3</v>
      </c>
      <c r="Q41" s="1">
        <f t="shared" si="5"/>
        <v>20737.705999999998</v>
      </c>
    </row>
    <row r="42" spans="1:17" x14ac:dyDescent="0.2">
      <c r="A42" s="56" t="s">
        <v>147</v>
      </c>
      <c r="B42" s="57" t="s">
        <v>44</v>
      </c>
      <c r="C42" s="56">
        <v>36164.5</v>
      </c>
      <c r="D42" s="56" t="s">
        <v>76</v>
      </c>
      <c r="E42">
        <f t="shared" si="0"/>
        <v>-3214.5041200185456</v>
      </c>
      <c r="F42">
        <f t="shared" si="1"/>
        <v>-3214.5</v>
      </c>
      <c r="G42">
        <f t="shared" si="2"/>
        <v>-7.8977749944897369E-3</v>
      </c>
      <c r="I42">
        <f t="shared" si="3"/>
        <v>-7.8977749944897369E-3</v>
      </c>
      <c r="O42">
        <f t="shared" ca="1" si="4"/>
        <v>-8.5098874618670384E-3</v>
      </c>
      <c r="Q42" s="1">
        <f t="shared" si="5"/>
        <v>21146</v>
      </c>
    </row>
    <row r="43" spans="1:17" x14ac:dyDescent="0.2">
      <c r="A43" s="56" t="s">
        <v>83</v>
      </c>
      <c r="B43" s="57" t="s">
        <v>44</v>
      </c>
      <c r="C43" s="56">
        <v>36164.508000000002</v>
      </c>
      <c r="D43" s="56" t="s">
        <v>76</v>
      </c>
      <c r="E43">
        <f t="shared" si="0"/>
        <v>-3214.4999466724594</v>
      </c>
      <c r="F43">
        <f t="shared" si="1"/>
        <v>-3214.5</v>
      </c>
      <c r="G43">
        <f t="shared" si="2"/>
        <v>1.0222500714007765E-4</v>
      </c>
      <c r="I43">
        <f t="shared" si="3"/>
        <v>1.0222500714007765E-4</v>
      </c>
      <c r="O43">
        <f t="shared" ca="1" si="4"/>
        <v>-8.5098874618670384E-3</v>
      </c>
      <c r="Q43" s="1">
        <f t="shared" si="5"/>
        <v>21146.008000000002</v>
      </c>
    </row>
    <row r="44" spans="1:17" x14ac:dyDescent="0.2">
      <c r="A44" s="56" t="s">
        <v>83</v>
      </c>
      <c r="B44" s="57" t="s">
        <v>47</v>
      </c>
      <c r="C44" s="56">
        <v>36282.398999999998</v>
      </c>
      <c r="D44" s="56" t="s">
        <v>76</v>
      </c>
      <c r="E44">
        <f t="shared" si="0"/>
        <v>-3152.999953754108</v>
      </c>
      <c r="F44">
        <f t="shared" si="1"/>
        <v>-3153</v>
      </c>
      <c r="G44">
        <f t="shared" si="2"/>
        <v>8.8649998360779136E-5</v>
      </c>
      <c r="I44">
        <f t="shared" si="3"/>
        <v>8.8649998360779136E-5</v>
      </c>
      <c r="O44">
        <f t="shared" ca="1" si="4"/>
        <v>-8.3881785319413378E-3</v>
      </c>
      <c r="Q44" s="1">
        <f t="shared" si="5"/>
        <v>21263.898999999998</v>
      </c>
    </row>
    <row r="45" spans="1:17" x14ac:dyDescent="0.2">
      <c r="A45" s="56" t="s">
        <v>83</v>
      </c>
      <c r="B45" s="57" t="s">
        <v>44</v>
      </c>
      <c r="C45" s="56">
        <v>36283.345000000001</v>
      </c>
      <c r="D45" s="56" t="s">
        <v>76</v>
      </c>
      <c r="E45">
        <f t="shared" si="0"/>
        <v>-3152.5064555795147</v>
      </c>
      <c r="F45">
        <f t="shared" si="1"/>
        <v>-3152.5</v>
      </c>
      <c r="G45">
        <f t="shared" si="2"/>
        <v>-1.2374874997476581E-2</v>
      </c>
      <c r="I45">
        <f t="shared" si="3"/>
        <v>-1.2374874997476581E-2</v>
      </c>
      <c r="O45">
        <f t="shared" ca="1" si="4"/>
        <v>-8.3871890284460057E-3</v>
      </c>
      <c r="Q45" s="1">
        <f t="shared" si="5"/>
        <v>21264.845000000001</v>
      </c>
    </row>
    <row r="46" spans="1:17" x14ac:dyDescent="0.2">
      <c r="A46" s="56" t="s">
        <v>83</v>
      </c>
      <c r="B46" s="57" t="s">
        <v>47</v>
      </c>
      <c r="C46" s="56">
        <v>36284.32</v>
      </c>
      <c r="D46" s="56" t="s">
        <v>76</v>
      </c>
      <c r="E46">
        <f t="shared" si="0"/>
        <v>-3151.9978290253648</v>
      </c>
      <c r="F46">
        <f t="shared" si="1"/>
        <v>-3152</v>
      </c>
      <c r="G46">
        <f t="shared" si="2"/>
        <v>4.1616000016801991E-3</v>
      </c>
      <c r="I46">
        <f t="shared" si="3"/>
        <v>4.1616000016801991E-3</v>
      </c>
      <c r="O46">
        <f t="shared" ca="1" si="4"/>
        <v>-8.3861995249506771E-3</v>
      </c>
      <c r="Q46" s="1">
        <f t="shared" si="5"/>
        <v>21265.82</v>
      </c>
    </row>
    <row r="47" spans="1:17" x14ac:dyDescent="0.2">
      <c r="A47" s="56" t="s">
        <v>83</v>
      </c>
      <c r="B47" s="57" t="s">
        <v>44</v>
      </c>
      <c r="C47" s="56">
        <v>36285.25</v>
      </c>
      <c r="D47" s="56" t="s">
        <v>76</v>
      </c>
      <c r="E47">
        <f t="shared" si="0"/>
        <v>-3151.5126775429439</v>
      </c>
      <c r="F47">
        <f t="shared" si="1"/>
        <v>-3151.5</v>
      </c>
      <c r="G47">
        <f t="shared" si="2"/>
        <v>-2.4301924997416791E-2</v>
      </c>
      <c r="I47">
        <f t="shared" si="3"/>
        <v>-2.4301924997416791E-2</v>
      </c>
      <c r="O47">
        <f t="shared" ca="1" si="4"/>
        <v>-8.385210021455345E-3</v>
      </c>
      <c r="Q47" s="1">
        <f t="shared" si="5"/>
        <v>21266.75</v>
      </c>
    </row>
    <row r="48" spans="1:17" x14ac:dyDescent="0.2">
      <c r="A48" s="56" t="s">
        <v>83</v>
      </c>
      <c r="B48" s="57" t="s">
        <v>47</v>
      </c>
      <c r="C48" s="56">
        <v>36286.230000000003</v>
      </c>
      <c r="D48" s="56" t="s">
        <v>76</v>
      </c>
      <c r="E48">
        <f t="shared" si="0"/>
        <v>-3151.0014426474881</v>
      </c>
      <c r="F48">
        <f t="shared" si="1"/>
        <v>-3151</v>
      </c>
      <c r="G48">
        <f t="shared" si="2"/>
        <v>-2.7654499936033972E-3</v>
      </c>
      <c r="I48">
        <f t="shared" si="3"/>
        <v>-2.7654499936033972E-3</v>
      </c>
      <c r="O48">
        <f t="shared" ca="1" si="4"/>
        <v>-8.3842205179600129E-3</v>
      </c>
      <c r="Q48" s="1">
        <f t="shared" si="5"/>
        <v>21267.730000000003</v>
      </c>
    </row>
    <row r="49" spans="1:17" x14ac:dyDescent="0.2">
      <c r="A49" s="56" t="s">
        <v>83</v>
      </c>
      <c r="B49" s="57" t="s">
        <v>44</v>
      </c>
      <c r="C49" s="56">
        <v>36287.199999999997</v>
      </c>
      <c r="D49" s="56" t="s">
        <v>76</v>
      </c>
      <c r="E49">
        <f t="shared" si="0"/>
        <v>-3150.4954244346436</v>
      </c>
      <c r="F49">
        <f t="shared" si="1"/>
        <v>-3150.5</v>
      </c>
      <c r="G49">
        <f t="shared" si="2"/>
        <v>8.7710250008967705E-3</v>
      </c>
      <c r="I49">
        <f t="shared" si="3"/>
        <v>8.7710250008967705E-3</v>
      </c>
      <c r="O49">
        <f t="shared" ca="1" si="4"/>
        <v>-8.3832310144646843E-3</v>
      </c>
      <c r="Q49" s="1">
        <f t="shared" si="5"/>
        <v>21268.699999999997</v>
      </c>
    </row>
    <row r="50" spans="1:17" x14ac:dyDescent="0.2">
      <c r="A50" s="56" t="s">
        <v>83</v>
      </c>
      <c r="B50" s="57" t="s">
        <v>44</v>
      </c>
      <c r="C50" s="56">
        <v>36306.370999999999</v>
      </c>
      <c r="D50" s="56" t="s">
        <v>76</v>
      </c>
      <c r="E50">
        <f t="shared" si="0"/>
        <v>-3140.4945222093857</v>
      </c>
      <c r="F50">
        <f t="shared" si="1"/>
        <v>-3140.5</v>
      </c>
      <c r="G50">
        <f t="shared" si="2"/>
        <v>1.0500525000679772E-2</v>
      </c>
      <c r="I50">
        <f t="shared" si="3"/>
        <v>1.0500525000679772E-2</v>
      </c>
      <c r="O50">
        <f t="shared" ca="1" si="4"/>
        <v>-8.3634409445580652E-3</v>
      </c>
      <c r="Q50" s="1">
        <f t="shared" si="5"/>
        <v>21287.870999999999</v>
      </c>
    </row>
    <row r="51" spans="1:17" x14ac:dyDescent="0.2">
      <c r="A51" s="56" t="s">
        <v>83</v>
      </c>
      <c r="B51" s="57" t="s">
        <v>44</v>
      </c>
      <c r="C51" s="56">
        <v>36517.245000000003</v>
      </c>
      <c r="D51" s="56" t="s">
        <v>76</v>
      </c>
      <c r="E51">
        <f t="shared" si="0"/>
        <v>-3030.4882494093836</v>
      </c>
      <c r="F51">
        <f t="shared" si="1"/>
        <v>-3030.5</v>
      </c>
      <c r="G51">
        <f t="shared" si="2"/>
        <v>2.2525025007780641E-2</v>
      </c>
      <c r="I51">
        <f t="shared" si="3"/>
        <v>2.2525025007780641E-2</v>
      </c>
      <c r="O51">
        <f t="shared" ca="1" si="4"/>
        <v>-8.1457501755852688E-3</v>
      </c>
      <c r="Q51" s="1">
        <f t="shared" si="5"/>
        <v>21498.745000000003</v>
      </c>
    </row>
    <row r="52" spans="1:17" x14ac:dyDescent="0.2">
      <c r="A52" s="56" t="s">
        <v>83</v>
      </c>
      <c r="B52" s="57" t="s">
        <v>47</v>
      </c>
      <c r="C52" s="56">
        <v>36518.177000000003</v>
      </c>
      <c r="D52" s="56" t="s">
        <v>76</v>
      </c>
      <c r="E52">
        <f t="shared" si="0"/>
        <v>-3030.0020545904413</v>
      </c>
      <c r="F52">
        <f t="shared" si="1"/>
        <v>-3030</v>
      </c>
      <c r="G52">
        <f t="shared" si="2"/>
        <v>-3.9384999909088947E-3</v>
      </c>
      <c r="I52">
        <f t="shared" si="3"/>
        <v>-3.9384999909088947E-3</v>
      </c>
      <c r="O52">
        <f t="shared" ca="1" si="4"/>
        <v>-8.1447606720899367E-3</v>
      </c>
      <c r="Q52" s="1">
        <f t="shared" si="5"/>
        <v>21499.677000000003</v>
      </c>
    </row>
    <row r="53" spans="1:17" x14ac:dyDescent="0.2">
      <c r="A53" s="56" t="s">
        <v>83</v>
      </c>
      <c r="B53" s="57" t="s">
        <v>47</v>
      </c>
      <c r="C53" s="56">
        <v>37919.485000000001</v>
      </c>
      <c r="D53" s="56" t="s">
        <v>76</v>
      </c>
      <c r="E53">
        <f t="shared" ref="E53:E84" si="6">+(C53-C$7)/C$8</f>
        <v>-2298.9841475709759</v>
      </c>
      <c r="F53">
        <f t="shared" ref="F53:F84" si="7">ROUND(2*E53,0)/2</f>
        <v>-2299</v>
      </c>
      <c r="G53">
        <f t="shared" ref="G53:G84" si="8">+C53-(C$7+F53*C$8)</f>
        <v>3.0387950006115716E-2</v>
      </c>
      <c r="I53">
        <f t="shared" ref="I53:I89" si="9">+G53</f>
        <v>3.0387950006115716E-2</v>
      </c>
      <c r="O53">
        <f t="shared" ref="O53:O84" ca="1" si="10">+C$11+C$12*$F53</f>
        <v>-6.6981065619161704E-3</v>
      </c>
      <c r="Q53" s="1">
        <f t="shared" ref="Q53:Q84" si="11">+C53-15018.5</f>
        <v>22900.985000000001</v>
      </c>
    </row>
    <row r="54" spans="1:17" x14ac:dyDescent="0.2">
      <c r="A54" s="56" t="s">
        <v>83</v>
      </c>
      <c r="B54" s="57" t="s">
        <v>47</v>
      </c>
      <c r="C54" s="56">
        <v>38356.533000000003</v>
      </c>
      <c r="D54" s="56" t="s">
        <v>76</v>
      </c>
      <c r="E54">
        <f t="shared" si="6"/>
        <v>-2070.9900775827609</v>
      </c>
      <c r="F54">
        <f t="shared" si="7"/>
        <v>-2071</v>
      </c>
      <c r="G54">
        <f t="shared" si="8"/>
        <v>1.902055000391556E-2</v>
      </c>
      <c r="I54">
        <f t="shared" si="9"/>
        <v>1.902055000391556E-2</v>
      </c>
      <c r="O54">
        <f t="shared" ca="1" si="10"/>
        <v>-6.2468929680452832E-3</v>
      </c>
      <c r="Q54" s="1">
        <f t="shared" si="11"/>
        <v>23338.033000000003</v>
      </c>
    </row>
    <row r="55" spans="1:17" x14ac:dyDescent="0.2">
      <c r="A55" s="56" t="s">
        <v>83</v>
      </c>
      <c r="B55" s="57" t="s">
        <v>44</v>
      </c>
      <c r="C55" s="56">
        <v>38407.311000000002</v>
      </c>
      <c r="D55" s="56" t="s">
        <v>76</v>
      </c>
      <c r="E55">
        <f t="shared" si="6"/>
        <v>-2044.5008066425871</v>
      </c>
      <c r="F55">
        <f t="shared" si="7"/>
        <v>-2044.5</v>
      </c>
      <c r="G55">
        <f t="shared" si="8"/>
        <v>-1.5462749943253584E-3</v>
      </c>
      <c r="I55">
        <f t="shared" si="9"/>
        <v>-1.5462749943253584E-3</v>
      </c>
      <c r="O55">
        <f t="shared" ca="1" si="10"/>
        <v>-6.1944492827927461E-3</v>
      </c>
      <c r="Q55" s="1">
        <f t="shared" si="11"/>
        <v>23388.811000000002</v>
      </c>
    </row>
    <row r="56" spans="1:17" x14ac:dyDescent="0.2">
      <c r="A56" s="56" t="s">
        <v>83</v>
      </c>
      <c r="B56" s="57" t="s">
        <v>47</v>
      </c>
      <c r="C56" s="56">
        <v>38822.326999999997</v>
      </c>
      <c r="D56" s="56" t="s">
        <v>76</v>
      </c>
      <c r="E56">
        <f t="shared" si="6"/>
        <v>-1828.000131773402</v>
      </c>
      <c r="F56">
        <f t="shared" si="7"/>
        <v>-1828</v>
      </c>
      <c r="G56">
        <f t="shared" si="8"/>
        <v>-2.5259999529225752E-4</v>
      </c>
      <c r="I56">
        <f t="shared" si="9"/>
        <v>-2.5259999529225752E-4</v>
      </c>
      <c r="O56">
        <f t="shared" ca="1" si="10"/>
        <v>-5.7659942693144683E-3</v>
      </c>
      <c r="Q56" s="1">
        <f t="shared" si="11"/>
        <v>23803.826999999997</v>
      </c>
    </row>
    <row r="57" spans="1:17" x14ac:dyDescent="0.2">
      <c r="A57" s="56" t="s">
        <v>83</v>
      </c>
      <c r="B57" s="57" t="s">
        <v>44</v>
      </c>
      <c r="C57" s="56">
        <v>38823.286</v>
      </c>
      <c r="D57" s="56" t="s">
        <v>76</v>
      </c>
      <c r="E57">
        <f t="shared" si="6"/>
        <v>-1827.4998519114206</v>
      </c>
      <c r="F57">
        <f t="shared" si="7"/>
        <v>-1827.5</v>
      </c>
      <c r="G57">
        <f t="shared" si="8"/>
        <v>2.8387500060489401E-4</v>
      </c>
      <c r="I57">
        <f t="shared" si="9"/>
        <v>2.8387500060489401E-4</v>
      </c>
      <c r="O57">
        <f t="shared" ca="1" si="10"/>
        <v>-5.7650047658191379E-3</v>
      </c>
      <c r="Q57" s="1">
        <f t="shared" si="11"/>
        <v>23804.786</v>
      </c>
    </row>
    <row r="58" spans="1:17" x14ac:dyDescent="0.2">
      <c r="A58" s="56" t="s">
        <v>195</v>
      </c>
      <c r="B58" s="57" t="s">
        <v>47</v>
      </c>
      <c r="C58" s="56">
        <v>39790.362999999998</v>
      </c>
      <c r="D58" s="56" t="s">
        <v>76</v>
      </c>
      <c r="E58">
        <f t="shared" si="6"/>
        <v>-1323.0064753898689</v>
      </c>
      <c r="F58">
        <f t="shared" si="7"/>
        <v>-1323</v>
      </c>
      <c r="G58">
        <f t="shared" si="8"/>
        <v>-1.2412849995598663E-2</v>
      </c>
      <c r="I58">
        <f t="shared" si="9"/>
        <v>-1.2412849995598663E-2</v>
      </c>
      <c r="O58">
        <f t="shared" ca="1" si="10"/>
        <v>-4.766595739030266E-3</v>
      </c>
      <c r="Q58" s="1">
        <f t="shared" si="11"/>
        <v>24771.862999999998</v>
      </c>
    </row>
    <row r="59" spans="1:17" x14ac:dyDescent="0.2">
      <c r="A59" s="56" t="s">
        <v>195</v>
      </c>
      <c r="B59" s="57" t="s">
        <v>44</v>
      </c>
      <c r="C59" s="56">
        <v>39814.332999999999</v>
      </c>
      <c r="D59" s="56" t="s">
        <v>76</v>
      </c>
      <c r="E59">
        <f t="shared" si="6"/>
        <v>-1310.502087181668</v>
      </c>
      <c r="F59">
        <f t="shared" si="7"/>
        <v>-1310.5</v>
      </c>
      <c r="G59">
        <f t="shared" si="8"/>
        <v>-4.0009750009630807E-3</v>
      </c>
      <c r="I59">
        <f t="shared" si="9"/>
        <v>-4.0009750009630807E-3</v>
      </c>
      <c r="O59">
        <f t="shared" ca="1" si="10"/>
        <v>-4.7418581516469934E-3</v>
      </c>
      <c r="Q59" s="1">
        <f t="shared" si="11"/>
        <v>24795.832999999999</v>
      </c>
    </row>
    <row r="60" spans="1:17" x14ac:dyDescent="0.2">
      <c r="A60" s="56" t="s">
        <v>195</v>
      </c>
      <c r="B60" s="57" t="s">
        <v>44</v>
      </c>
      <c r="C60" s="56">
        <v>39927.434000000001</v>
      </c>
      <c r="D60" s="56" t="s">
        <v>76</v>
      </c>
      <c r="E60">
        <f t="shared" si="6"/>
        <v>-1251.5008852319108</v>
      </c>
      <c r="F60">
        <f t="shared" si="7"/>
        <v>-1251.5</v>
      </c>
      <c r="G60">
        <f t="shared" si="8"/>
        <v>-1.6969249918474816E-3</v>
      </c>
      <c r="I60">
        <f t="shared" si="9"/>
        <v>-1.6969249918474816E-3</v>
      </c>
      <c r="O60">
        <f t="shared" ca="1" si="10"/>
        <v>-4.6250967391979481E-3</v>
      </c>
      <c r="Q60" s="1">
        <f t="shared" si="11"/>
        <v>24908.934000000001</v>
      </c>
    </row>
    <row r="61" spans="1:17" x14ac:dyDescent="0.2">
      <c r="A61" s="9" t="s">
        <v>33</v>
      </c>
      <c r="B61" s="17"/>
      <c r="C61" s="65">
        <v>40088.466999999997</v>
      </c>
      <c r="D61" s="65"/>
      <c r="E61">
        <f t="shared" si="6"/>
        <v>-1167.4950802118419</v>
      </c>
      <c r="F61">
        <f t="shared" si="7"/>
        <v>-1167.5</v>
      </c>
      <c r="G61">
        <f t="shared" si="8"/>
        <v>9.4308749976335093E-3</v>
      </c>
      <c r="I61">
        <f t="shared" si="9"/>
        <v>9.4308749976335093E-3</v>
      </c>
      <c r="O61">
        <f t="shared" ca="1" si="10"/>
        <v>-4.4588601519823575E-3</v>
      </c>
      <c r="Q61" s="1">
        <f t="shared" si="11"/>
        <v>25069.966999999997</v>
      </c>
    </row>
    <row r="62" spans="1:17" x14ac:dyDescent="0.2">
      <c r="A62" s="56" t="s">
        <v>195</v>
      </c>
      <c r="B62" s="57" t="s">
        <v>44</v>
      </c>
      <c r="C62" s="56">
        <v>40201.5579</v>
      </c>
      <c r="D62" s="56" t="s">
        <v>76</v>
      </c>
      <c r="E62">
        <f t="shared" si="6"/>
        <v>-1108.4991471115172</v>
      </c>
      <c r="F62">
        <f t="shared" si="7"/>
        <v>-1108.5</v>
      </c>
      <c r="G62">
        <f t="shared" si="8"/>
        <v>1.6349249999620952E-3</v>
      </c>
      <c r="I62">
        <f t="shared" si="9"/>
        <v>1.6349249999620952E-3</v>
      </c>
      <c r="O62">
        <f t="shared" ca="1" si="10"/>
        <v>-4.3420987395333122E-3</v>
      </c>
      <c r="Q62" s="1">
        <f t="shared" si="11"/>
        <v>25183.0579</v>
      </c>
    </row>
    <row r="63" spans="1:17" x14ac:dyDescent="0.2">
      <c r="A63" s="56" t="s">
        <v>195</v>
      </c>
      <c r="B63" s="57" t="s">
        <v>47</v>
      </c>
      <c r="C63" s="56">
        <v>40204.436099999999</v>
      </c>
      <c r="D63" s="56" t="s">
        <v>76</v>
      </c>
      <c r="E63">
        <f t="shared" si="6"/>
        <v>-1106.9976815236644</v>
      </c>
      <c r="F63">
        <f t="shared" si="7"/>
        <v>-1107</v>
      </c>
      <c r="G63">
        <f t="shared" si="8"/>
        <v>4.4443500009947456E-3</v>
      </c>
      <c r="I63">
        <f t="shared" si="9"/>
        <v>4.4443500009947456E-3</v>
      </c>
      <c r="O63">
        <f t="shared" ca="1" si="10"/>
        <v>-4.3391302290473194E-3</v>
      </c>
      <c r="Q63" s="1">
        <f t="shared" si="11"/>
        <v>25185.936099999999</v>
      </c>
    </row>
    <row r="64" spans="1:17" x14ac:dyDescent="0.2">
      <c r="A64" s="56" t="s">
        <v>195</v>
      </c>
      <c r="B64" s="57" t="s">
        <v>44</v>
      </c>
      <c r="C64" s="56">
        <v>40205.387300000002</v>
      </c>
      <c r="D64" s="56" t="s">
        <v>76</v>
      </c>
      <c r="E64">
        <f t="shared" si="6"/>
        <v>-1106.5014706741158</v>
      </c>
      <c r="F64">
        <f t="shared" si="7"/>
        <v>-1106.5</v>
      </c>
      <c r="G64">
        <f t="shared" si="8"/>
        <v>-2.8191749952384271E-3</v>
      </c>
      <c r="I64">
        <f t="shared" si="9"/>
        <v>-2.8191749952384271E-3</v>
      </c>
      <c r="O64">
        <f t="shared" ca="1" si="10"/>
        <v>-4.338140725551989E-3</v>
      </c>
      <c r="Q64" s="1">
        <f t="shared" si="11"/>
        <v>25186.887300000002</v>
      </c>
    </row>
    <row r="65" spans="1:17" x14ac:dyDescent="0.2">
      <c r="A65" s="56" t="s">
        <v>195</v>
      </c>
      <c r="B65" s="57" t="s">
        <v>47</v>
      </c>
      <c r="C65" s="56">
        <v>40275.357000000004</v>
      </c>
      <c r="D65" s="56" t="s">
        <v>76</v>
      </c>
      <c r="E65">
        <f t="shared" si="6"/>
        <v>-1070.0004989756876</v>
      </c>
      <c r="F65">
        <f t="shared" si="7"/>
        <v>-1070</v>
      </c>
      <c r="G65">
        <f t="shared" si="8"/>
        <v>-9.5649999275337905E-4</v>
      </c>
      <c r="I65">
        <f t="shared" si="9"/>
        <v>-9.5649999275337905E-4</v>
      </c>
      <c r="O65">
        <f t="shared" ca="1" si="10"/>
        <v>-4.2659069703928337E-3</v>
      </c>
      <c r="Q65" s="1">
        <f t="shared" si="11"/>
        <v>25256.857000000004</v>
      </c>
    </row>
    <row r="66" spans="1:17" x14ac:dyDescent="0.2">
      <c r="A66" s="56" t="s">
        <v>195</v>
      </c>
      <c r="B66" s="57" t="s">
        <v>44</v>
      </c>
      <c r="C66" s="56">
        <v>40301.239600000001</v>
      </c>
      <c r="D66" s="56" t="s">
        <v>76</v>
      </c>
      <c r="E66">
        <f t="shared" si="6"/>
        <v>-1056.4983680521361</v>
      </c>
      <c r="F66">
        <f t="shared" si="7"/>
        <v>-1056.5</v>
      </c>
      <c r="G66">
        <f t="shared" si="8"/>
        <v>3.1283250064007007E-3</v>
      </c>
      <c r="I66">
        <f t="shared" si="9"/>
        <v>3.1283250064007007E-3</v>
      </c>
      <c r="O66">
        <f t="shared" ca="1" si="10"/>
        <v>-4.2391903760188995E-3</v>
      </c>
      <c r="Q66" s="1">
        <f t="shared" si="11"/>
        <v>25282.739600000001</v>
      </c>
    </row>
    <row r="67" spans="1:17" x14ac:dyDescent="0.2">
      <c r="A67" s="56" t="s">
        <v>195</v>
      </c>
      <c r="B67" s="57" t="s">
        <v>47</v>
      </c>
      <c r="C67" s="56">
        <v>40434.445</v>
      </c>
      <c r="D67" s="56" t="s">
        <v>76</v>
      </c>
      <c r="E67">
        <f t="shared" si="6"/>
        <v>-987.00933872261692</v>
      </c>
      <c r="F67">
        <f t="shared" si="7"/>
        <v>-987</v>
      </c>
      <c r="G67">
        <f t="shared" si="8"/>
        <v>-1.7901649996929336E-2</v>
      </c>
      <c r="I67">
        <f t="shared" si="9"/>
        <v>-1.7901649996929336E-2</v>
      </c>
      <c r="O67">
        <f t="shared" ca="1" si="10"/>
        <v>-4.1016493901679055E-3</v>
      </c>
      <c r="Q67" s="1">
        <f t="shared" si="11"/>
        <v>25415.945</v>
      </c>
    </row>
    <row r="68" spans="1:17" x14ac:dyDescent="0.2">
      <c r="A68" s="56" t="s">
        <v>195</v>
      </c>
      <c r="B68" s="57" t="s">
        <v>47</v>
      </c>
      <c r="C68" s="56">
        <v>40434.460299999999</v>
      </c>
      <c r="D68" s="56" t="s">
        <v>76</v>
      </c>
      <c r="E68">
        <f t="shared" si="6"/>
        <v>-987.00135719822913</v>
      </c>
      <c r="F68">
        <f t="shared" si="7"/>
        <v>-987</v>
      </c>
      <c r="G68">
        <f t="shared" si="8"/>
        <v>-2.6016499978140928E-3</v>
      </c>
      <c r="I68">
        <f t="shared" si="9"/>
        <v>-2.6016499978140928E-3</v>
      </c>
      <c r="O68">
        <f t="shared" ca="1" si="10"/>
        <v>-4.1016493901679055E-3</v>
      </c>
      <c r="Q68" s="1">
        <f t="shared" si="11"/>
        <v>25415.960299999999</v>
      </c>
    </row>
    <row r="69" spans="1:17" x14ac:dyDescent="0.2">
      <c r="A69" s="56" t="s">
        <v>195</v>
      </c>
      <c r="B69" s="57" t="s">
        <v>44</v>
      </c>
      <c r="C69" s="56">
        <v>40477.592600000004</v>
      </c>
      <c r="D69" s="56" t="s">
        <v>76</v>
      </c>
      <c r="E69">
        <f t="shared" si="6"/>
        <v>-964.50060527863741</v>
      </c>
      <c r="F69">
        <f t="shared" si="7"/>
        <v>-964.5</v>
      </c>
      <c r="G69">
        <f t="shared" si="8"/>
        <v>-1.1602749946177937E-3</v>
      </c>
      <c r="I69">
        <f t="shared" si="9"/>
        <v>-1.1602749946177937E-3</v>
      </c>
      <c r="O69">
        <f t="shared" ca="1" si="10"/>
        <v>-4.0571217328780147E-3</v>
      </c>
      <c r="Q69" s="1">
        <f t="shared" si="11"/>
        <v>25459.092600000004</v>
      </c>
    </row>
    <row r="70" spans="1:17" x14ac:dyDescent="0.2">
      <c r="A70" s="56" t="s">
        <v>195</v>
      </c>
      <c r="B70" s="57" t="s">
        <v>44</v>
      </c>
      <c r="C70" s="56">
        <v>40504.421499999997</v>
      </c>
      <c r="D70" s="56" t="s">
        <v>76</v>
      </c>
      <c r="E70">
        <f t="shared" si="6"/>
        <v>-950.5048196800185</v>
      </c>
      <c r="F70">
        <f t="shared" si="7"/>
        <v>-950.5</v>
      </c>
      <c r="G70">
        <f t="shared" si="8"/>
        <v>-9.2389749988797121E-3</v>
      </c>
      <c r="I70">
        <f t="shared" si="9"/>
        <v>-9.2389749988797121E-3</v>
      </c>
      <c r="O70">
        <f t="shared" ca="1" si="10"/>
        <v>-4.0294156350087502E-3</v>
      </c>
      <c r="Q70" s="1">
        <f t="shared" si="11"/>
        <v>25485.921499999997</v>
      </c>
    </row>
    <row r="71" spans="1:17" x14ac:dyDescent="0.2">
      <c r="A71" s="56" t="s">
        <v>195</v>
      </c>
      <c r="B71" s="57" t="s">
        <v>44</v>
      </c>
      <c r="C71" s="56">
        <v>40504.434000000001</v>
      </c>
      <c r="D71" s="56" t="s">
        <v>76</v>
      </c>
      <c r="E71">
        <f t="shared" si="6"/>
        <v>-950.49829882675783</v>
      </c>
      <c r="F71">
        <f t="shared" si="7"/>
        <v>-950.5</v>
      </c>
      <c r="G71">
        <f t="shared" si="8"/>
        <v>3.2610250054858625E-3</v>
      </c>
      <c r="I71">
        <f t="shared" si="9"/>
        <v>3.2610250054858625E-3</v>
      </c>
      <c r="O71">
        <f t="shared" ca="1" si="10"/>
        <v>-4.0294156350087502E-3</v>
      </c>
      <c r="Q71" s="1">
        <f t="shared" si="11"/>
        <v>25485.934000000001</v>
      </c>
    </row>
    <row r="72" spans="1:17" x14ac:dyDescent="0.2">
      <c r="A72" s="56" t="s">
        <v>195</v>
      </c>
      <c r="B72" s="57" t="s">
        <v>47</v>
      </c>
      <c r="C72" s="56">
        <v>40505.385000000002</v>
      </c>
      <c r="D72" s="56" t="s">
        <v>76</v>
      </c>
      <c r="E72">
        <f t="shared" si="6"/>
        <v>-950.00219231086248</v>
      </c>
      <c r="F72">
        <f t="shared" si="7"/>
        <v>-950</v>
      </c>
      <c r="G72">
        <f t="shared" si="8"/>
        <v>-4.2024999929708429E-3</v>
      </c>
      <c r="I72">
        <f t="shared" si="9"/>
        <v>-4.2024999929708429E-3</v>
      </c>
      <c r="O72">
        <f t="shared" ca="1" si="10"/>
        <v>-4.028426131513419E-3</v>
      </c>
      <c r="Q72" s="1">
        <f t="shared" si="11"/>
        <v>25486.885000000002</v>
      </c>
    </row>
    <row r="73" spans="1:17" x14ac:dyDescent="0.2">
      <c r="A73" s="56" t="s">
        <v>195</v>
      </c>
      <c r="B73" s="57" t="s">
        <v>47</v>
      </c>
      <c r="C73" s="56">
        <v>40505.387600000002</v>
      </c>
      <c r="D73" s="56" t="s">
        <v>76</v>
      </c>
      <c r="E73">
        <f t="shared" si="6"/>
        <v>-950.00083597338494</v>
      </c>
      <c r="F73">
        <f t="shared" si="7"/>
        <v>-950</v>
      </c>
      <c r="G73">
        <f t="shared" si="8"/>
        <v>-1.6024999931687489E-3</v>
      </c>
      <c r="I73">
        <f t="shared" si="9"/>
        <v>-1.6024999931687489E-3</v>
      </c>
      <c r="O73">
        <f t="shared" ca="1" si="10"/>
        <v>-4.028426131513419E-3</v>
      </c>
      <c r="Q73" s="1">
        <f t="shared" si="11"/>
        <v>25486.887600000002</v>
      </c>
    </row>
    <row r="74" spans="1:17" x14ac:dyDescent="0.2">
      <c r="A74" s="56" t="s">
        <v>195</v>
      </c>
      <c r="B74" s="57" t="s">
        <v>44</v>
      </c>
      <c r="C74" s="56">
        <v>40552.252</v>
      </c>
      <c r="D74" s="56" t="s">
        <v>76</v>
      </c>
      <c r="E74">
        <f t="shared" si="6"/>
        <v>-925.55316593815917</v>
      </c>
      <c r="F74">
        <f t="shared" si="7"/>
        <v>-925.5</v>
      </c>
      <c r="G74">
        <f t="shared" si="8"/>
        <v>-0.10191522499371786</v>
      </c>
      <c r="I74">
        <f t="shared" si="9"/>
        <v>-0.10191522499371786</v>
      </c>
      <c r="O74">
        <f t="shared" ca="1" si="10"/>
        <v>-3.979940460242205E-3</v>
      </c>
      <c r="Q74" s="1">
        <f t="shared" si="11"/>
        <v>25533.752</v>
      </c>
    </row>
    <row r="75" spans="1:17" x14ac:dyDescent="0.2">
      <c r="A75" s="56" t="s">
        <v>195</v>
      </c>
      <c r="B75" s="57" t="s">
        <v>44</v>
      </c>
      <c r="C75" s="56">
        <v>40552.345600000001</v>
      </c>
      <c r="D75" s="56" t="s">
        <v>76</v>
      </c>
      <c r="E75">
        <f t="shared" si="6"/>
        <v>-925.5043377889607</v>
      </c>
      <c r="F75">
        <f t="shared" si="7"/>
        <v>-925.5</v>
      </c>
      <c r="G75">
        <f t="shared" si="8"/>
        <v>-8.3152249935665168E-3</v>
      </c>
      <c r="I75">
        <f t="shared" si="9"/>
        <v>-8.3152249935665168E-3</v>
      </c>
      <c r="O75">
        <f t="shared" ca="1" si="10"/>
        <v>-3.979940460242205E-3</v>
      </c>
      <c r="Q75" s="1">
        <f t="shared" si="11"/>
        <v>25533.845600000001</v>
      </c>
    </row>
    <row r="76" spans="1:17" x14ac:dyDescent="0.2">
      <c r="A76" s="56" t="s">
        <v>195</v>
      </c>
      <c r="B76" s="57" t="s">
        <v>44</v>
      </c>
      <c r="C76" s="56">
        <v>40554.252999999997</v>
      </c>
      <c r="D76" s="56" t="s">
        <v>76</v>
      </c>
      <c r="E76">
        <f t="shared" si="6"/>
        <v>-924.50930774856533</v>
      </c>
      <c r="F76">
        <f t="shared" si="7"/>
        <v>-924.5</v>
      </c>
      <c r="G76">
        <f t="shared" si="8"/>
        <v>-1.7842275003204122E-2</v>
      </c>
      <c r="I76">
        <f t="shared" si="9"/>
        <v>-1.7842275003204122E-2</v>
      </c>
      <c r="O76">
        <f t="shared" ca="1" si="10"/>
        <v>-3.9779614532515434E-3</v>
      </c>
      <c r="Q76" s="1">
        <f t="shared" si="11"/>
        <v>25535.752999999997</v>
      </c>
    </row>
    <row r="77" spans="1:17" x14ac:dyDescent="0.2">
      <c r="A77" s="56" t="s">
        <v>195</v>
      </c>
      <c r="B77" s="57" t="s">
        <v>47</v>
      </c>
      <c r="C77" s="56">
        <v>40804.423799999997</v>
      </c>
      <c r="D77" s="56" t="s">
        <v>76</v>
      </c>
      <c r="E77">
        <f t="shared" si="6"/>
        <v>-794.00314164276597</v>
      </c>
      <c r="F77">
        <f t="shared" si="7"/>
        <v>-794</v>
      </c>
      <c r="G77">
        <f t="shared" si="8"/>
        <v>-6.0222999964025803E-3</v>
      </c>
      <c r="I77">
        <f t="shared" si="9"/>
        <v>-6.0222999964025803E-3</v>
      </c>
      <c r="O77">
        <f t="shared" ca="1" si="10"/>
        <v>-3.7197010409701801E-3</v>
      </c>
      <c r="Q77" s="1">
        <f t="shared" si="11"/>
        <v>25785.923799999997</v>
      </c>
    </row>
    <row r="78" spans="1:17" x14ac:dyDescent="0.2">
      <c r="A78" s="56" t="s">
        <v>195</v>
      </c>
      <c r="B78" s="57" t="s">
        <v>47</v>
      </c>
      <c r="C78" s="56">
        <v>40825.505100000002</v>
      </c>
      <c r="D78" s="56" t="s">
        <v>76</v>
      </c>
      <c r="E78">
        <f t="shared" si="6"/>
        <v>-783.00569653915329</v>
      </c>
      <c r="F78">
        <f t="shared" si="7"/>
        <v>-783</v>
      </c>
      <c r="G78">
        <f t="shared" si="8"/>
        <v>-1.0919849992205855E-2</v>
      </c>
      <c r="I78">
        <f t="shared" si="9"/>
        <v>-1.0919849992205855E-2</v>
      </c>
      <c r="O78">
        <f t="shared" ca="1" si="10"/>
        <v>-3.6979319640729003E-3</v>
      </c>
      <c r="Q78" s="1">
        <f t="shared" si="11"/>
        <v>25807.005100000002</v>
      </c>
    </row>
    <row r="79" spans="1:17" x14ac:dyDescent="0.2">
      <c r="A79" s="56" t="s">
        <v>195</v>
      </c>
      <c r="B79" s="57" t="s">
        <v>44</v>
      </c>
      <c r="C79" s="56">
        <v>40851.385999999999</v>
      </c>
      <c r="D79" s="56" t="s">
        <v>76</v>
      </c>
      <c r="E79">
        <f t="shared" si="6"/>
        <v>-769.50445245164542</v>
      </c>
      <c r="F79">
        <f t="shared" si="7"/>
        <v>-769.5</v>
      </c>
      <c r="G79">
        <f t="shared" si="8"/>
        <v>-8.5350250010378659E-3</v>
      </c>
      <c r="I79">
        <f t="shared" si="9"/>
        <v>-8.5350250010378659E-3</v>
      </c>
      <c r="O79">
        <f t="shared" ca="1" si="10"/>
        <v>-3.6712153696989661E-3</v>
      </c>
      <c r="Q79" s="1">
        <f t="shared" si="11"/>
        <v>25832.885999999999</v>
      </c>
    </row>
    <row r="80" spans="1:17" x14ac:dyDescent="0.2">
      <c r="A80" s="56" t="s">
        <v>195</v>
      </c>
      <c r="B80" s="57" t="s">
        <v>44</v>
      </c>
      <c r="C80" s="56">
        <v>40941.466</v>
      </c>
      <c r="D80" s="56" t="s">
        <v>76</v>
      </c>
      <c r="E80">
        <f t="shared" si="6"/>
        <v>-722.51257553071525</v>
      </c>
      <c r="F80">
        <f t="shared" si="7"/>
        <v>-722.5</v>
      </c>
      <c r="G80">
        <f t="shared" si="8"/>
        <v>-2.4106374992697965E-2</v>
      </c>
      <c r="I80">
        <f t="shared" si="9"/>
        <v>-2.4106374992697965E-2</v>
      </c>
      <c r="O80">
        <f t="shared" ca="1" si="10"/>
        <v>-3.5782020411378622E-3</v>
      </c>
      <c r="Q80" s="1">
        <f t="shared" si="11"/>
        <v>25922.966</v>
      </c>
    </row>
    <row r="81" spans="1:17" x14ac:dyDescent="0.2">
      <c r="A81" s="56" t="s">
        <v>195</v>
      </c>
      <c r="B81" s="57" t="s">
        <v>47</v>
      </c>
      <c r="C81" s="56">
        <v>40944.364000000001</v>
      </c>
      <c r="D81" s="56" t="s">
        <v>76</v>
      </c>
      <c r="E81">
        <f t="shared" si="6"/>
        <v>-721.00078091130024</v>
      </c>
      <c r="F81">
        <f t="shared" si="7"/>
        <v>-721</v>
      </c>
      <c r="G81">
        <f t="shared" si="8"/>
        <v>-1.4969499970902689E-3</v>
      </c>
      <c r="I81">
        <f t="shared" si="9"/>
        <v>-1.4969499970902689E-3</v>
      </c>
      <c r="O81">
        <f t="shared" ca="1" si="10"/>
        <v>-3.5752335306518694E-3</v>
      </c>
      <c r="Q81" s="1">
        <f t="shared" si="11"/>
        <v>25925.864000000001</v>
      </c>
    </row>
    <row r="82" spans="1:17" x14ac:dyDescent="0.2">
      <c r="A82" s="56" t="s">
        <v>195</v>
      </c>
      <c r="B82" s="57" t="s">
        <v>44</v>
      </c>
      <c r="C82" s="56">
        <v>40966.42</v>
      </c>
      <c r="D82" s="56" t="s">
        <v>76</v>
      </c>
      <c r="E82">
        <f t="shared" si="6"/>
        <v>-709.49486575401932</v>
      </c>
      <c r="F82">
        <f t="shared" si="7"/>
        <v>-709.5</v>
      </c>
      <c r="G82">
        <f t="shared" si="8"/>
        <v>9.8419749992899597E-3</v>
      </c>
      <c r="I82">
        <f t="shared" si="9"/>
        <v>9.8419749992899597E-3</v>
      </c>
      <c r="O82">
        <f t="shared" ca="1" si="10"/>
        <v>-3.5524749502592592E-3</v>
      </c>
      <c r="Q82" s="1">
        <f t="shared" si="11"/>
        <v>25947.919999999998</v>
      </c>
    </row>
    <row r="83" spans="1:17" x14ac:dyDescent="0.2">
      <c r="A83" s="56" t="s">
        <v>195</v>
      </c>
      <c r="B83" s="57" t="s">
        <v>44</v>
      </c>
      <c r="C83" s="56">
        <v>40970.243999999999</v>
      </c>
      <c r="D83" s="56" t="s">
        <v>76</v>
      </c>
      <c r="E83">
        <f t="shared" si="6"/>
        <v>-707.50000632522642</v>
      </c>
      <c r="F83">
        <f t="shared" si="7"/>
        <v>-707.5</v>
      </c>
      <c r="G83">
        <f t="shared" si="8"/>
        <v>-1.2124997738283128E-5</v>
      </c>
      <c r="I83">
        <f t="shared" si="9"/>
        <v>-1.2124997738283128E-5</v>
      </c>
      <c r="O83">
        <f t="shared" ca="1" si="10"/>
        <v>-3.5485169362779352E-3</v>
      </c>
      <c r="Q83" s="1">
        <f t="shared" si="11"/>
        <v>25951.743999999999</v>
      </c>
    </row>
    <row r="84" spans="1:17" x14ac:dyDescent="0.2">
      <c r="A84" s="56" t="s">
        <v>195</v>
      </c>
      <c r="B84" s="57" t="s">
        <v>47</v>
      </c>
      <c r="C84" s="56">
        <v>41172.474000000002</v>
      </c>
      <c r="D84" s="56" t="s">
        <v>76</v>
      </c>
      <c r="E84">
        <f t="shared" si="6"/>
        <v>-602.00303397043433</v>
      </c>
      <c r="F84">
        <f t="shared" si="7"/>
        <v>-602</v>
      </c>
      <c r="G84">
        <f t="shared" si="8"/>
        <v>-5.8158999963779934E-3</v>
      </c>
      <c r="I84">
        <f t="shared" si="9"/>
        <v>-5.8158999963779934E-3</v>
      </c>
      <c r="O84">
        <f t="shared" ca="1" si="10"/>
        <v>-3.3397316987631167E-3</v>
      </c>
      <c r="Q84" s="1">
        <f t="shared" si="11"/>
        <v>26153.974000000002</v>
      </c>
    </row>
    <row r="85" spans="1:17" x14ac:dyDescent="0.2">
      <c r="A85" s="56" t="s">
        <v>195</v>
      </c>
      <c r="B85" s="57" t="s">
        <v>44</v>
      </c>
      <c r="C85" s="56">
        <v>41240.519999999997</v>
      </c>
      <c r="D85" s="56" t="s">
        <v>76</v>
      </c>
      <c r="E85">
        <f t="shared" ref="E85:E116" si="12">+(C85-C$7)/C$8</f>
        <v>-566.50559550505568</v>
      </c>
      <c r="F85">
        <f t="shared" ref="F85:F116" si="13">ROUND(2*E85,0)/2</f>
        <v>-566.5</v>
      </c>
      <c r="G85">
        <f t="shared" ref="G85:G116" si="14">+C85-(C$7+F85*C$8)</f>
        <v>-1.0726175001764204E-2</v>
      </c>
      <c r="I85">
        <f t="shared" si="9"/>
        <v>-1.0726175001764204E-2</v>
      </c>
      <c r="O85">
        <f t="shared" ref="O85:O116" ca="1" si="15">+C$11+C$12*$F85</f>
        <v>-3.2694769505946233E-3</v>
      </c>
      <c r="Q85" s="1">
        <f t="shared" ref="Q85:Q116" si="16">+C85-15018.5</f>
        <v>26222.019999999997</v>
      </c>
    </row>
    <row r="86" spans="1:17" x14ac:dyDescent="0.2">
      <c r="A86" s="56" t="s">
        <v>195</v>
      </c>
      <c r="B86" s="57" t="s">
        <v>47</v>
      </c>
      <c r="C86" s="56">
        <v>41241.480000000003</v>
      </c>
      <c r="D86" s="56" t="s">
        <v>76</v>
      </c>
      <c r="E86">
        <f t="shared" si="12"/>
        <v>-566.00479397481149</v>
      </c>
      <c r="F86">
        <f t="shared" si="13"/>
        <v>-566</v>
      </c>
      <c r="G86">
        <f t="shared" si="14"/>
        <v>-9.1896999947493896E-3</v>
      </c>
      <c r="I86">
        <f t="shared" si="9"/>
        <v>-9.1896999947493896E-3</v>
      </c>
      <c r="O86">
        <f t="shared" ca="1" si="15"/>
        <v>-3.2684874470992921E-3</v>
      </c>
      <c r="Q86" s="1">
        <f t="shared" si="16"/>
        <v>26222.980000000003</v>
      </c>
    </row>
    <row r="87" spans="1:17" x14ac:dyDescent="0.2">
      <c r="A87" s="56" t="s">
        <v>195</v>
      </c>
      <c r="B87" s="57" t="s">
        <v>47</v>
      </c>
      <c r="C87" s="56">
        <v>41266.400000000001</v>
      </c>
      <c r="D87" s="56" t="s">
        <v>76</v>
      </c>
      <c r="E87">
        <f t="shared" si="12"/>
        <v>-553.00482091897811</v>
      </c>
      <c r="F87">
        <f t="shared" si="13"/>
        <v>-553</v>
      </c>
      <c r="G87">
        <f t="shared" si="14"/>
        <v>-9.241349995136261E-3</v>
      </c>
      <c r="I87">
        <f t="shared" si="9"/>
        <v>-9.241349995136261E-3</v>
      </c>
      <c r="O87">
        <f t="shared" ca="1" si="15"/>
        <v>-3.2427603562206891E-3</v>
      </c>
      <c r="Q87" s="1">
        <f t="shared" si="16"/>
        <v>26247.9</v>
      </c>
    </row>
    <row r="88" spans="1:17" x14ac:dyDescent="0.2">
      <c r="A88" s="56" t="s">
        <v>195</v>
      </c>
      <c r="B88" s="57" t="s">
        <v>44</v>
      </c>
      <c r="C88" s="56">
        <v>41267.368999999999</v>
      </c>
      <c r="D88" s="56" t="s">
        <v>70</v>
      </c>
      <c r="E88">
        <f t="shared" si="12"/>
        <v>-552.4993243743927</v>
      </c>
      <c r="F88">
        <f t="shared" si="13"/>
        <v>-552.5</v>
      </c>
      <c r="G88">
        <f t="shared" si="14"/>
        <v>1.2951250027981587E-3</v>
      </c>
      <c r="I88">
        <f t="shared" si="9"/>
        <v>1.2951250027981587E-3</v>
      </c>
      <c r="O88">
        <f t="shared" ca="1" si="15"/>
        <v>-3.2417708527253584E-3</v>
      </c>
      <c r="Q88" s="1">
        <f t="shared" si="16"/>
        <v>26248.868999999999</v>
      </c>
    </row>
    <row r="89" spans="1:17" x14ac:dyDescent="0.2">
      <c r="A89" s="56" t="s">
        <v>195</v>
      </c>
      <c r="B89" s="57" t="s">
        <v>47</v>
      </c>
      <c r="C89" s="56">
        <v>41592.29</v>
      </c>
      <c r="D89" s="56" t="s">
        <v>70</v>
      </c>
      <c r="E89">
        <f t="shared" si="12"/>
        <v>-382.99835145004374</v>
      </c>
      <c r="F89">
        <f t="shared" si="13"/>
        <v>-383</v>
      </c>
      <c r="G89">
        <f t="shared" si="14"/>
        <v>3.1601500013493933E-3</v>
      </c>
      <c r="I89">
        <f t="shared" si="9"/>
        <v>3.1601500013493933E-3</v>
      </c>
      <c r="O89">
        <f t="shared" ca="1" si="15"/>
        <v>-2.9063291678081853E-3</v>
      </c>
      <c r="Q89" s="1">
        <f t="shared" si="16"/>
        <v>26573.79</v>
      </c>
    </row>
    <row r="90" spans="1:17" x14ac:dyDescent="0.2">
      <c r="A90" s="59" t="s">
        <v>34</v>
      </c>
      <c r="B90" s="63"/>
      <c r="C90" s="59">
        <v>41656.503199999999</v>
      </c>
      <c r="D90" s="68"/>
      <c r="E90">
        <f t="shared" si="12"/>
        <v>-349.50036309414969</v>
      </c>
      <c r="F90">
        <f t="shared" si="13"/>
        <v>-349.5</v>
      </c>
      <c r="G90">
        <f t="shared" si="14"/>
        <v>-6.9602499570464715E-4</v>
      </c>
      <c r="J90">
        <f>+G90</f>
        <v>-6.9602499570464715E-4</v>
      </c>
      <c r="O90">
        <f t="shared" ca="1" si="15"/>
        <v>-2.8400324336210151E-3</v>
      </c>
      <c r="Q90" s="1">
        <f t="shared" si="16"/>
        <v>26638.003199999999</v>
      </c>
    </row>
    <row r="91" spans="1:17" x14ac:dyDescent="0.2">
      <c r="A91" s="59" t="s">
        <v>34</v>
      </c>
      <c r="B91" s="63"/>
      <c r="C91" s="59">
        <v>41656.504300000001</v>
      </c>
      <c r="D91" s="65"/>
      <c r="E91">
        <f t="shared" si="12"/>
        <v>-349.49978925906225</v>
      </c>
      <c r="F91">
        <f t="shared" si="13"/>
        <v>-349.5</v>
      </c>
      <c r="G91">
        <f t="shared" si="14"/>
        <v>4.0397500561084598E-4</v>
      </c>
      <c r="J91">
        <f>+G91</f>
        <v>4.0397500561084598E-4</v>
      </c>
      <c r="O91">
        <f t="shared" ca="1" si="15"/>
        <v>-2.8400324336210151E-3</v>
      </c>
      <c r="Q91" s="1">
        <f t="shared" si="16"/>
        <v>26638.004300000001</v>
      </c>
    </row>
    <row r="92" spans="1:17" x14ac:dyDescent="0.2">
      <c r="A92" s="56" t="s">
        <v>195</v>
      </c>
      <c r="B92" s="57" t="s">
        <v>47</v>
      </c>
      <c r="C92" s="56">
        <v>41680.463000000003</v>
      </c>
      <c r="D92" s="56" t="s">
        <v>70</v>
      </c>
      <c r="E92">
        <f t="shared" si="12"/>
        <v>-337.0012959022061</v>
      </c>
      <c r="F92">
        <f t="shared" si="13"/>
        <v>-337</v>
      </c>
      <c r="G92">
        <f t="shared" si="14"/>
        <v>-2.4841499907779507E-3</v>
      </c>
      <c r="I92">
        <f>+G92</f>
        <v>-2.4841499907779507E-3</v>
      </c>
      <c r="O92">
        <f t="shared" ca="1" si="15"/>
        <v>-2.8152948462377429E-3</v>
      </c>
      <c r="Q92" s="1">
        <f t="shared" si="16"/>
        <v>26661.963000000003</v>
      </c>
    </row>
    <row r="93" spans="1:17" x14ac:dyDescent="0.2">
      <c r="A93" s="56" t="s">
        <v>195</v>
      </c>
      <c r="B93" s="57" t="s">
        <v>44</v>
      </c>
      <c r="C93" s="56">
        <v>41681.425999999999</v>
      </c>
      <c r="D93" s="56" t="s">
        <v>70</v>
      </c>
      <c r="E93">
        <f t="shared" si="12"/>
        <v>-336.49892936718533</v>
      </c>
      <c r="F93">
        <f t="shared" si="13"/>
        <v>-336.5</v>
      </c>
      <c r="G93">
        <f t="shared" si="14"/>
        <v>2.052325005934108E-3</v>
      </c>
      <c r="I93">
        <f>+G93</f>
        <v>2.052325005934108E-3</v>
      </c>
      <c r="O93">
        <f t="shared" ca="1" si="15"/>
        <v>-2.8143053427424122E-3</v>
      </c>
      <c r="Q93" s="1">
        <f t="shared" si="16"/>
        <v>26662.925999999999</v>
      </c>
    </row>
    <row r="94" spans="1:17" x14ac:dyDescent="0.2">
      <c r="A94" s="56" t="s">
        <v>195</v>
      </c>
      <c r="B94" s="57" t="s">
        <v>47</v>
      </c>
      <c r="C94" s="56">
        <v>41682.379999999997</v>
      </c>
      <c r="D94" s="56" t="s">
        <v>76</v>
      </c>
      <c r="E94">
        <f t="shared" si="12"/>
        <v>-336.00125784650965</v>
      </c>
      <c r="F94">
        <f t="shared" si="13"/>
        <v>-336</v>
      </c>
      <c r="G94">
        <f t="shared" si="14"/>
        <v>-2.4111999955493957E-3</v>
      </c>
      <c r="I94">
        <f>+G94</f>
        <v>-2.4111999955493957E-3</v>
      </c>
      <c r="O94">
        <f t="shared" ca="1" si="15"/>
        <v>-2.8133158392470809E-3</v>
      </c>
      <c r="Q94" s="1">
        <f t="shared" si="16"/>
        <v>26663.879999999997</v>
      </c>
    </row>
    <row r="95" spans="1:17" x14ac:dyDescent="0.2">
      <c r="A95" s="59" t="s">
        <v>34</v>
      </c>
      <c r="B95" s="63"/>
      <c r="C95" s="59">
        <v>41682.383999999998</v>
      </c>
      <c r="D95" s="65"/>
      <c r="E95">
        <f t="shared" si="12"/>
        <v>-335.99917117346655</v>
      </c>
      <c r="F95">
        <f t="shared" si="13"/>
        <v>-336</v>
      </c>
      <c r="G95">
        <f t="shared" si="14"/>
        <v>1.5888000052655116E-3</v>
      </c>
      <c r="J95">
        <f>+G95</f>
        <v>1.5888000052655116E-3</v>
      </c>
      <c r="O95">
        <f t="shared" ca="1" si="15"/>
        <v>-2.8133158392470809E-3</v>
      </c>
      <c r="Q95" s="1">
        <f t="shared" si="16"/>
        <v>26663.883999999998</v>
      </c>
    </row>
    <row r="96" spans="1:17" x14ac:dyDescent="0.2">
      <c r="A96" s="56" t="s">
        <v>195</v>
      </c>
      <c r="B96" s="57" t="s">
        <v>47</v>
      </c>
      <c r="C96" s="56">
        <v>41910.489000000001</v>
      </c>
      <c r="D96" s="56" t="s">
        <v>76</v>
      </c>
      <c r="E96">
        <f t="shared" si="12"/>
        <v>-217.00403257390261</v>
      </c>
      <c r="F96">
        <f t="shared" si="13"/>
        <v>-217</v>
      </c>
      <c r="G96">
        <f t="shared" si="14"/>
        <v>-7.7301499986788258E-3</v>
      </c>
      <c r="I96">
        <f>+G96</f>
        <v>-7.7301499986788258E-3</v>
      </c>
      <c r="O96">
        <f t="shared" ca="1" si="15"/>
        <v>-2.5778140073583287E-3</v>
      </c>
      <c r="Q96" s="1">
        <f t="shared" si="16"/>
        <v>26891.989000000001</v>
      </c>
    </row>
    <row r="97" spans="1:17" x14ac:dyDescent="0.2">
      <c r="A97" s="56" t="s">
        <v>195</v>
      </c>
      <c r="B97" s="57" t="s">
        <v>47</v>
      </c>
      <c r="C97" s="56">
        <v>42004.428</v>
      </c>
      <c r="D97" s="56" t="s">
        <v>76</v>
      </c>
      <c r="E97">
        <f t="shared" si="12"/>
        <v>-167.99903783505823</v>
      </c>
      <c r="F97">
        <f t="shared" si="13"/>
        <v>-168</v>
      </c>
      <c r="G97">
        <f t="shared" si="14"/>
        <v>1.8444000015733764E-3</v>
      </c>
      <c r="I97">
        <f>+G97</f>
        <v>1.8444000015733764E-3</v>
      </c>
      <c r="O97">
        <f t="shared" ca="1" si="15"/>
        <v>-2.4808426648159007E-3</v>
      </c>
      <c r="Q97" s="1">
        <f t="shared" si="16"/>
        <v>26985.928</v>
      </c>
    </row>
    <row r="98" spans="1:17" x14ac:dyDescent="0.2">
      <c r="A98" s="9" t="s">
        <v>14</v>
      </c>
      <c r="B98" s="17"/>
      <c r="C98" s="65">
        <v>42326.469899999996</v>
      </c>
      <c r="D98" s="5" t="s">
        <v>16</v>
      </c>
      <c r="E98">
        <f t="shared" si="12"/>
        <v>0</v>
      </c>
      <c r="F98">
        <f t="shared" si="13"/>
        <v>0</v>
      </c>
      <c r="G98">
        <f t="shared" si="14"/>
        <v>0</v>
      </c>
      <c r="H98">
        <f>+G98</f>
        <v>0</v>
      </c>
      <c r="O98">
        <f t="shared" ca="1" si="15"/>
        <v>-2.1483694903847205E-3</v>
      </c>
      <c r="Q98" s="1">
        <f t="shared" si="16"/>
        <v>27307.969899999996</v>
      </c>
    </row>
    <row r="99" spans="1:17" x14ac:dyDescent="0.2">
      <c r="A99" s="56" t="s">
        <v>303</v>
      </c>
      <c r="B99" s="57" t="s">
        <v>44</v>
      </c>
      <c r="C99" s="56">
        <v>42340.854800000001</v>
      </c>
      <c r="D99" s="56" t="s">
        <v>76</v>
      </c>
      <c r="E99">
        <f t="shared" si="12"/>
        <v>7.504145762878438</v>
      </c>
      <c r="F99">
        <f t="shared" si="13"/>
        <v>7.5</v>
      </c>
      <c r="G99">
        <f t="shared" si="14"/>
        <v>7.947125006467104E-3</v>
      </c>
      <c r="I99">
        <f t="shared" ref="I99:I116" si="17">+G99</f>
        <v>7.947125006467104E-3</v>
      </c>
      <c r="O99">
        <f t="shared" ca="1" si="15"/>
        <v>-2.133526937954757E-3</v>
      </c>
      <c r="Q99" s="1">
        <f t="shared" si="16"/>
        <v>27322.354800000001</v>
      </c>
    </row>
    <row r="100" spans="1:17" x14ac:dyDescent="0.2">
      <c r="A100" s="56" t="s">
        <v>303</v>
      </c>
      <c r="B100" s="57" t="s">
        <v>47</v>
      </c>
      <c r="C100" s="56">
        <v>42341.8024</v>
      </c>
      <c r="D100" s="56" t="s">
        <v>76</v>
      </c>
      <c r="E100">
        <f t="shared" si="12"/>
        <v>7.9984786066867146</v>
      </c>
      <c r="F100">
        <f t="shared" si="13"/>
        <v>8</v>
      </c>
      <c r="G100">
        <f t="shared" si="14"/>
        <v>-2.9163999934098683E-3</v>
      </c>
      <c r="I100">
        <f t="shared" si="17"/>
        <v>-2.9163999934098683E-3</v>
      </c>
      <c r="O100">
        <f t="shared" ca="1" si="15"/>
        <v>-2.1325374344594262E-3</v>
      </c>
      <c r="Q100" s="1">
        <f t="shared" si="16"/>
        <v>27323.3024</v>
      </c>
    </row>
    <row r="101" spans="1:17" x14ac:dyDescent="0.2">
      <c r="A101" s="56" t="s">
        <v>303</v>
      </c>
      <c r="B101" s="57" t="s">
        <v>44</v>
      </c>
      <c r="C101" s="56">
        <v>42344.669000000002</v>
      </c>
      <c r="D101" s="56" t="s">
        <v>76</v>
      </c>
      <c r="E101">
        <f t="shared" si="12"/>
        <v>9.4938928427168232</v>
      </c>
      <c r="F101">
        <f t="shared" si="13"/>
        <v>9.5</v>
      </c>
      <c r="G101">
        <f t="shared" si="14"/>
        <v>-1.1706974997650832E-2</v>
      </c>
      <c r="I101">
        <f t="shared" si="17"/>
        <v>-1.1706974997650832E-2</v>
      </c>
      <c r="O101">
        <f t="shared" ca="1" si="15"/>
        <v>-2.1295689239734334E-3</v>
      </c>
      <c r="Q101" s="1">
        <f t="shared" si="16"/>
        <v>27326.169000000002</v>
      </c>
    </row>
    <row r="102" spans="1:17" x14ac:dyDescent="0.2">
      <c r="A102" s="56" t="s">
        <v>303</v>
      </c>
      <c r="B102" s="57" t="s">
        <v>44</v>
      </c>
      <c r="C102" s="56">
        <v>42365.768499999998</v>
      </c>
      <c r="D102" s="56" t="s">
        <v>76</v>
      </c>
      <c r="E102">
        <f t="shared" si="12"/>
        <v>20.500832308669178</v>
      </c>
      <c r="F102">
        <f t="shared" si="13"/>
        <v>20.5</v>
      </c>
      <c r="G102">
        <f t="shared" si="14"/>
        <v>1.5954750051605515E-3</v>
      </c>
      <c r="I102">
        <f t="shared" si="17"/>
        <v>1.5954750051605515E-3</v>
      </c>
      <c r="O102">
        <f t="shared" ca="1" si="15"/>
        <v>-2.1077998470761536E-3</v>
      </c>
      <c r="Q102" s="1">
        <f t="shared" si="16"/>
        <v>27347.268499999998</v>
      </c>
    </row>
    <row r="103" spans="1:17" x14ac:dyDescent="0.2">
      <c r="A103" s="56" t="s">
        <v>303</v>
      </c>
      <c r="B103" s="57" t="s">
        <v>47</v>
      </c>
      <c r="C103" s="56">
        <v>42391.643900000003</v>
      </c>
      <c r="D103" s="56" t="s">
        <v>76</v>
      </c>
      <c r="E103">
        <f t="shared" si="12"/>
        <v>33.999207220747572</v>
      </c>
      <c r="F103">
        <f t="shared" si="13"/>
        <v>34</v>
      </c>
      <c r="G103">
        <f t="shared" si="14"/>
        <v>-1.5196999956970103E-3</v>
      </c>
      <c r="I103">
        <f t="shared" si="17"/>
        <v>-1.5196999956970103E-3</v>
      </c>
      <c r="O103">
        <f t="shared" ca="1" si="15"/>
        <v>-2.0810832527022199E-3</v>
      </c>
      <c r="Q103" s="1">
        <f t="shared" si="16"/>
        <v>27373.143900000003</v>
      </c>
    </row>
    <row r="104" spans="1:17" x14ac:dyDescent="0.2">
      <c r="A104" s="56" t="s">
        <v>303</v>
      </c>
      <c r="B104" s="57" t="s">
        <v>47</v>
      </c>
      <c r="C104" s="56">
        <v>42439.572</v>
      </c>
      <c r="D104" s="56" t="s">
        <v>76</v>
      </c>
      <c r="E104">
        <f t="shared" si="12"/>
        <v>59.001775784844661</v>
      </c>
      <c r="F104">
        <f t="shared" si="13"/>
        <v>59</v>
      </c>
      <c r="G104">
        <f t="shared" si="14"/>
        <v>3.4040500031551346E-3</v>
      </c>
      <c r="I104">
        <f t="shared" si="17"/>
        <v>3.4040500031551346E-3</v>
      </c>
      <c r="O104">
        <f t="shared" ca="1" si="15"/>
        <v>-2.0316080779356751E-3</v>
      </c>
      <c r="Q104" s="1">
        <f t="shared" si="16"/>
        <v>27421.072</v>
      </c>
    </row>
    <row r="105" spans="1:17" x14ac:dyDescent="0.2">
      <c r="A105" s="56" t="s">
        <v>303</v>
      </c>
      <c r="B105" s="57" t="s">
        <v>44</v>
      </c>
      <c r="C105" s="56">
        <v>42440.529000000002</v>
      </c>
      <c r="D105" s="56" t="s">
        <v>76</v>
      </c>
      <c r="E105">
        <f t="shared" si="12"/>
        <v>59.501012310304588</v>
      </c>
      <c r="F105">
        <f t="shared" si="13"/>
        <v>59.5</v>
      </c>
      <c r="G105">
        <f t="shared" si="14"/>
        <v>1.9405250059207901E-3</v>
      </c>
      <c r="I105">
        <f t="shared" si="17"/>
        <v>1.9405250059207901E-3</v>
      </c>
      <c r="O105">
        <f t="shared" ca="1" si="15"/>
        <v>-2.0306185744403439E-3</v>
      </c>
      <c r="Q105" s="1">
        <f t="shared" si="16"/>
        <v>27422.029000000002</v>
      </c>
    </row>
    <row r="106" spans="1:17" x14ac:dyDescent="0.2">
      <c r="A106" s="9" t="s">
        <v>35</v>
      </c>
      <c r="B106" s="17"/>
      <c r="C106" s="65">
        <v>42628.392</v>
      </c>
      <c r="D106" s="65"/>
      <c r="E106">
        <f t="shared" si="12"/>
        <v>157.50317676408366</v>
      </c>
      <c r="F106">
        <f t="shared" si="13"/>
        <v>157.5</v>
      </c>
      <c r="G106">
        <f t="shared" si="14"/>
        <v>6.0896250070072711E-3</v>
      </c>
      <c r="I106">
        <f t="shared" si="17"/>
        <v>6.0896250070072711E-3</v>
      </c>
      <c r="O106">
        <f t="shared" ca="1" si="15"/>
        <v>-1.8366758893554888E-3</v>
      </c>
      <c r="Q106" s="1">
        <f t="shared" si="16"/>
        <v>27609.892</v>
      </c>
    </row>
    <row r="107" spans="1:17" x14ac:dyDescent="0.2">
      <c r="A107" s="9" t="s">
        <v>35</v>
      </c>
      <c r="B107" s="17"/>
      <c r="C107" s="65">
        <v>42629.364000000001</v>
      </c>
      <c r="D107" s="65"/>
      <c r="E107">
        <f t="shared" si="12"/>
        <v>158.0102383134533</v>
      </c>
      <c r="F107">
        <f t="shared" si="13"/>
        <v>158</v>
      </c>
      <c r="G107">
        <f t="shared" si="14"/>
        <v>1.9626100001914892E-2</v>
      </c>
      <c r="I107">
        <f t="shared" si="17"/>
        <v>1.9626100001914892E-2</v>
      </c>
      <c r="O107">
        <f t="shared" ca="1" si="15"/>
        <v>-1.8356863858601581E-3</v>
      </c>
      <c r="Q107" s="1">
        <f t="shared" si="16"/>
        <v>27610.864000000001</v>
      </c>
    </row>
    <row r="108" spans="1:17" x14ac:dyDescent="0.2">
      <c r="A108" s="56" t="s">
        <v>195</v>
      </c>
      <c r="B108" s="57" t="s">
        <v>44</v>
      </c>
      <c r="C108" s="56">
        <v>42697.4</v>
      </c>
      <c r="D108" s="56" t="s">
        <v>76</v>
      </c>
      <c r="E108">
        <f t="shared" si="12"/>
        <v>193.50246009622799</v>
      </c>
      <c r="F108">
        <f t="shared" si="13"/>
        <v>193.5</v>
      </c>
      <c r="G108">
        <f t="shared" si="14"/>
        <v>4.7158250017673708E-3</v>
      </c>
      <c r="I108">
        <f t="shared" si="17"/>
        <v>4.7158250017673708E-3</v>
      </c>
      <c r="O108">
        <f t="shared" ca="1" si="15"/>
        <v>-1.7654316376916645E-3</v>
      </c>
      <c r="Q108" s="1">
        <f t="shared" si="16"/>
        <v>27678.9</v>
      </c>
    </row>
    <row r="109" spans="1:17" x14ac:dyDescent="0.2">
      <c r="A109" s="56" t="s">
        <v>195</v>
      </c>
      <c r="B109" s="57" t="s">
        <v>47</v>
      </c>
      <c r="C109" s="56">
        <v>42698.351000000002</v>
      </c>
      <c r="D109" s="56" t="s">
        <v>76</v>
      </c>
      <c r="E109">
        <f t="shared" si="12"/>
        <v>193.99856661212328</v>
      </c>
      <c r="F109">
        <f t="shared" si="13"/>
        <v>194</v>
      </c>
      <c r="G109">
        <f t="shared" si="14"/>
        <v>-2.7476999966893345E-3</v>
      </c>
      <c r="I109">
        <f t="shared" si="17"/>
        <v>-2.7476999966893345E-3</v>
      </c>
      <c r="O109">
        <f t="shared" ca="1" si="15"/>
        <v>-1.7644421341963337E-3</v>
      </c>
      <c r="Q109" s="1">
        <f t="shared" si="16"/>
        <v>27679.851000000002</v>
      </c>
    </row>
    <row r="110" spans="1:17" x14ac:dyDescent="0.2">
      <c r="A110" s="56" t="s">
        <v>303</v>
      </c>
      <c r="B110" s="57" t="s">
        <v>47</v>
      </c>
      <c r="C110" s="56">
        <v>42734.780599999998</v>
      </c>
      <c r="D110" s="56" t="s">
        <v>76</v>
      </c>
      <c r="E110">
        <f t="shared" si="12"/>
        <v>213.00273268093423</v>
      </c>
      <c r="F110">
        <f t="shared" si="13"/>
        <v>213</v>
      </c>
      <c r="G110">
        <f t="shared" si="14"/>
        <v>5.2383500005817041E-3</v>
      </c>
      <c r="I110">
        <f t="shared" si="17"/>
        <v>5.2383500005817041E-3</v>
      </c>
      <c r="O110">
        <f t="shared" ca="1" si="15"/>
        <v>-1.7268410013737596E-3</v>
      </c>
      <c r="Q110" s="1">
        <f t="shared" si="16"/>
        <v>27716.280599999998</v>
      </c>
    </row>
    <row r="111" spans="1:17" x14ac:dyDescent="0.2">
      <c r="A111" s="56" t="s">
        <v>303</v>
      </c>
      <c r="B111" s="57" t="s">
        <v>44</v>
      </c>
      <c r="C111" s="56">
        <v>42808.570800000001</v>
      </c>
      <c r="D111" s="56" t="s">
        <v>76</v>
      </c>
      <c r="E111">
        <f t="shared" si="12"/>
        <v>251.4967379692435</v>
      </c>
      <c r="F111">
        <f t="shared" si="13"/>
        <v>251.5</v>
      </c>
      <c r="G111">
        <f t="shared" si="14"/>
        <v>-6.2530749928555451E-3</v>
      </c>
      <c r="I111">
        <f t="shared" si="17"/>
        <v>-6.2530749928555451E-3</v>
      </c>
      <c r="O111">
        <f t="shared" ca="1" si="15"/>
        <v>-1.6506492322332809E-3</v>
      </c>
      <c r="Q111" s="1">
        <f t="shared" si="16"/>
        <v>27790.070800000001</v>
      </c>
    </row>
    <row r="112" spans="1:17" x14ac:dyDescent="0.2">
      <c r="A112" s="56" t="s">
        <v>195</v>
      </c>
      <c r="B112" s="57" t="s">
        <v>44</v>
      </c>
      <c r="C112" s="56">
        <v>42814.341999999997</v>
      </c>
      <c r="D112" s="56" t="s">
        <v>76</v>
      </c>
      <c r="E112">
        <f t="shared" si="12"/>
        <v>254.50738983520552</v>
      </c>
      <c r="F112">
        <f t="shared" si="13"/>
        <v>254.5</v>
      </c>
      <c r="G112">
        <f t="shared" si="14"/>
        <v>1.4165774999128189E-2</v>
      </c>
      <c r="I112">
        <f t="shared" si="17"/>
        <v>1.4165774999128189E-2</v>
      </c>
      <c r="O112">
        <f t="shared" ca="1" si="15"/>
        <v>-1.6447122112612953E-3</v>
      </c>
      <c r="Q112" s="1">
        <f t="shared" si="16"/>
        <v>27795.841999999997</v>
      </c>
    </row>
    <row r="113" spans="1:17" x14ac:dyDescent="0.2">
      <c r="A113" s="56" t="s">
        <v>195</v>
      </c>
      <c r="B113" s="57" t="s">
        <v>47</v>
      </c>
      <c r="C113" s="56">
        <v>42815.29</v>
      </c>
      <c r="D113" s="56" t="s">
        <v>76</v>
      </c>
      <c r="E113">
        <f t="shared" si="12"/>
        <v>255.00193134632039</v>
      </c>
      <c r="F113">
        <f t="shared" si="13"/>
        <v>255</v>
      </c>
      <c r="G113">
        <f t="shared" si="14"/>
        <v>3.7022500036982819E-3</v>
      </c>
      <c r="I113">
        <f t="shared" si="17"/>
        <v>3.7022500036982819E-3</v>
      </c>
      <c r="O113">
        <f t="shared" ca="1" si="15"/>
        <v>-1.6437227077659646E-3</v>
      </c>
      <c r="Q113" s="1">
        <f t="shared" si="16"/>
        <v>27796.79</v>
      </c>
    </row>
    <row r="114" spans="1:17" x14ac:dyDescent="0.2">
      <c r="A114" s="9" t="s">
        <v>36</v>
      </c>
      <c r="B114" s="17"/>
      <c r="C114" s="65">
        <v>43161.283000000003</v>
      </c>
      <c r="D114" s="65"/>
      <c r="E114">
        <f t="shared" si="12"/>
        <v>435.49549785945516</v>
      </c>
      <c r="F114">
        <f t="shared" si="13"/>
        <v>435.5</v>
      </c>
      <c r="G114">
        <f t="shared" si="14"/>
        <v>-8.6302749914466403E-3</v>
      </c>
      <c r="I114">
        <f t="shared" si="17"/>
        <v>-8.6302749914466403E-3</v>
      </c>
      <c r="O114">
        <f t="shared" ca="1" si="15"/>
        <v>-1.2865119459515117E-3</v>
      </c>
      <c r="Q114" s="1">
        <f t="shared" si="16"/>
        <v>28142.783000000003</v>
      </c>
    </row>
    <row r="115" spans="1:17" x14ac:dyDescent="0.2">
      <c r="A115" s="56" t="s">
        <v>350</v>
      </c>
      <c r="B115" s="57" t="s">
        <v>44</v>
      </c>
      <c r="C115" s="56">
        <v>43435.391000000003</v>
      </c>
      <c r="D115" s="56" t="s">
        <v>76</v>
      </c>
      <c r="E115">
        <f t="shared" si="12"/>
        <v>578.48894145450492</v>
      </c>
      <c r="F115">
        <f t="shared" si="13"/>
        <v>578.5</v>
      </c>
      <c r="G115">
        <f t="shared" si="14"/>
        <v>-2.119842499087099E-2</v>
      </c>
      <c r="I115">
        <f t="shared" si="17"/>
        <v>-2.119842499087099E-2</v>
      </c>
      <c r="O115">
        <f t="shared" ca="1" si="15"/>
        <v>-1.0035139462868763E-3</v>
      </c>
      <c r="Q115" s="1">
        <f t="shared" si="16"/>
        <v>28416.891000000003</v>
      </c>
    </row>
    <row r="116" spans="1:17" x14ac:dyDescent="0.2">
      <c r="A116" s="34" t="s">
        <v>37</v>
      </c>
      <c r="B116" s="35"/>
      <c r="C116" s="66">
        <v>44544.317000000003</v>
      </c>
      <c r="D116" s="66"/>
      <c r="E116">
        <f t="shared" si="12"/>
        <v>1156.9804390834834</v>
      </c>
      <c r="F116">
        <f t="shared" si="13"/>
        <v>1157</v>
      </c>
      <c r="G116">
        <f t="shared" si="14"/>
        <v>-3.7496849996387027E-2</v>
      </c>
      <c r="I116">
        <f t="shared" si="17"/>
        <v>-3.7496849996387027E-2</v>
      </c>
      <c r="O116">
        <f t="shared" ca="1" si="15"/>
        <v>1.4134159781096795E-4</v>
      </c>
      <c r="Q116" s="1">
        <f t="shared" si="16"/>
        <v>29525.817000000003</v>
      </c>
    </row>
    <row r="117" spans="1:17" x14ac:dyDescent="0.2">
      <c r="A117" s="34" t="s">
        <v>38</v>
      </c>
      <c r="B117" s="35"/>
      <c r="C117" s="66">
        <v>45280.461199999998</v>
      </c>
      <c r="D117" s="36" t="s">
        <v>16</v>
      </c>
      <c r="E117">
        <f t="shared" ref="E117:E129" si="18">+(C117-C$7)/C$8</f>
        <v>1541.003503497956</v>
      </c>
      <c r="F117">
        <f t="shared" ref="F117:F144" si="19">ROUND(2*E117,0)/2</f>
        <v>1541</v>
      </c>
      <c r="G117">
        <f t="shared" ref="G117:G129" si="20">+C117-(C$7+F117*C$8)</f>
        <v>6.7159500031266361E-3</v>
      </c>
      <c r="J117">
        <f>+G117</f>
        <v>6.7159500031266361E-3</v>
      </c>
      <c r="O117">
        <f t="shared" ref="O117:O129" ca="1" si="21">+C$11+C$12*$F117</f>
        <v>9.0128028222509482E-4</v>
      </c>
      <c r="Q117" s="1">
        <f t="shared" ref="Q117:Q129" si="22">+C117-15018.5</f>
        <v>30261.961199999998</v>
      </c>
    </row>
    <row r="118" spans="1:17" x14ac:dyDescent="0.2">
      <c r="A118" s="39" t="s">
        <v>38</v>
      </c>
      <c r="B118" s="40" t="s">
        <v>39</v>
      </c>
      <c r="C118" s="39">
        <v>45280.461199999998</v>
      </c>
      <c r="D118" s="66"/>
      <c r="E118">
        <f t="shared" si="18"/>
        <v>1541.003503497956</v>
      </c>
      <c r="F118">
        <f t="shared" si="19"/>
        <v>1541</v>
      </c>
      <c r="G118">
        <f t="shared" si="20"/>
        <v>6.7159500031266361E-3</v>
      </c>
      <c r="J118">
        <f>+G118</f>
        <v>6.7159500031266361E-3</v>
      </c>
      <c r="O118">
        <f t="shared" ca="1" si="21"/>
        <v>9.0128028222509482E-4</v>
      </c>
      <c r="Q118" s="1">
        <f t="shared" si="22"/>
        <v>30261.961199999998</v>
      </c>
    </row>
    <row r="119" spans="1:17" x14ac:dyDescent="0.2">
      <c r="A119" s="34" t="s">
        <v>40</v>
      </c>
      <c r="B119" s="35"/>
      <c r="C119" s="66">
        <v>48882.315999999999</v>
      </c>
      <c r="D119" s="66"/>
      <c r="E119">
        <f t="shared" si="18"/>
        <v>3419.9768321908768</v>
      </c>
      <c r="F119">
        <f t="shared" si="19"/>
        <v>3420</v>
      </c>
      <c r="G119">
        <f t="shared" si="20"/>
        <v>-4.4410999995307066E-2</v>
      </c>
      <c r="I119">
        <f>+G119</f>
        <v>-4.4410999995307066E-2</v>
      </c>
      <c r="O119">
        <f t="shared" ca="1" si="21"/>
        <v>4.6198344176785937E-3</v>
      </c>
      <c r="Q119" s="1">
        <f t="shared" si="22"/>
        <v>33863.815999999999</v>
      </c>
    </row>
    <row r="120" spans="1:17" x14ac:dyDescent="0.2">
      <c r="A120" s="34" t="s">
        <v>41</v>
      </c>
      <c r="B120" s="35"/>
      <c r="C120" s="66">
        <v>48882.355000000003</v>
      </c>
      <c r="D120" s="66">
        <v>3.0000000000000001E-3</v>
      </c>
      <c r="E120">
        <f t="shared" si="18"/>
        <v>3419.9971772530453</v>
      </c>
      <c r="F120">
        <f t="shared" si="19"/>
        <v>3420</v>
      </c>
      <c r="G120">
        <f t="shared" si="20"/>
        <v>-5.4109999909996986E-3</v>
      </c>
      <c r="I120">
        <f>+G120</f>
        <v>-5.4109999909996986E-3</v>
      </c>
      <c r="O120">
        <f t="shared" ca="1" si="21"/>
        <v>4.6198344176785937E-3</v>
      </c>
      <c r="Q120" s="1">
        <f t="shared" si="22"/>
        <v>33863.855000000003</v>
      </c>
    </row>
    <row r="121" spans="1:17" x14ac:dyDescent="0.2">
      <c r="A121" s="34" t="s">
        <v>42</v>
      </c>
      <c r="B121" s="35"/>
      <c r="C121" s="66">
        <v>50080.438000000002</v>
      </c>
      <c r="D121" s="66"/>
      <c r="E121">
        <f t="shared" si="18"/>
        <v>4044.9990519983562</v>
      </c>
      <c r="F121">
        <f t="shared" si="19"/>
        <v>4045</v>
      </c>
      <c r="G121">
        <f t="shared" si="20"/>
        <v>-1.8172499912907369E-3</v>
      </c>
      <c r="I121">
        <f>+G121</f>
        <v>-1.8172499912907369E-3</v>
      </c>
      <c r="O121">
        <f t="shared" ca="1" si="21"/>
        <v>5.8567137868422115E-3</v>
      </c>
      <c r="Q121" s="1">
        <f t="shared" si="22"/>
        <v>35061.938000000002</v>
      </c>
    </row>
    <row r="122" spans="1:17" x14ac:dyDescent="0.2">
      <c r="A122" s="36" t="s">
        <v>43</v>
      </c>
      <c r="B122" s="38"/>
      <c r="C122" s="67">
        <v>52179.484600000003</v>
      </c>
      <c r="D122" s="67">
        <v>4.0000000000000002E-4</v>
      </c>
      <c r="E122">
        <f t="shared" si="18"/>
        <v>5140.0050408804063</v>
      </c>
      <c r="F122">
        <f t="shared" si="19"/>
        <v>5140</v>
      </c>
      <c r="G122">
        <f t="shared" si="20"/>
        <v>9.6630000116419978E-3</v>
      </c>
      <c r="J122">
        <f>+G122</f>
        <v>9.6630000116419978E-3</v>
      </c>
      <c r="O122">
        <f t="shared" ca="1" si="21"/>
        <v>8.0237264416168699E-3</v>
      </c>
      <c r="Q122" s="1">
        <f t="shared" si="22"/>
        <v>37160.984600000003</v>
      </c>
    </row>
    <row r="123" spans="1:17" x14ac:dyDescent="0.2">
      <c r="A123" s="36" t="s">
        <v>43</v>
      </c>
      <c r="B123" s="35" t="s">
        <v>44</v>
      </c>
      <c r="C123" s="67">
        <v>52205.364800000003</v>
      </c>
      <c r="D123" s="67">
        <v>2.8E-3</v>
      </c>
      <c r="E123">
        <f t="shared" si="18"/>
        <v>5153.5059198001336</v>
      </c>
      <c r="F123">
        <f t="shared" si="19"/>
        <v>5153.5</v>
      </c>
      <c r="G123">
        <f t="shared" si="20"/>
        <v>1.1347825005941559E-2</v>
      </c>
      <c r="J123">
        <f>+G123</f>
        <v>1.1347825005941559E-2</v>
      </c>
      <c r="O123">
        <f t="shared" ca="1" si="21"/>
        <v>8.050443035990805E-3</v>
      </c>
      <c r="Q123" s="1">
        <f t="shared" si="22"/>
        <v>37186.864800000003</v>
      </c>
    </row>
    <row r="124" spans="1:17" x14ac:dyDescent="0.2">
      <c r="A124" s="36" t="s">
        <v>43</v>
      </c>
      <c r="B124" s="35" t="s">
        <v>44</v>
      </c>
      <c r="C124" s="67">
        <v>52224.5429</v>
      </c>
      <c r="D124" s="67">
        <v>5.0000000000000001E-4</v>
      </c>
      <c r="E124">
        <f t="shared" si="18"/>
        <v>5163.5105258700396</v>
      </c>
      <c r="F124">
        <f t="shared" si="19"/>
        <v>5163.5</v>
      </c>
      <c r="G124">
        <f t="shared" si="20"/>
        <v>2.0177325000986457E-2</v>
      </c>
      <c r="J124">
        <f>+G124</f>
        <v>2.0177325000986457E-2</v>
      </c>
      <c r="O124">
        <f t="shared" ca="1" si="21"/>
        <v>8.0702331058974223E-3</v>
      </c>
      <c r="Q124" s="1">
        <f t="shared" si="22"/>
        <v>37206.0429</v>
      </c>
    </row>
    <row r="125" spans="1:17" x14ac:dyDescent="0.2">
      <c r="A125" s="60" t="s">
        <v>45</v>
      </c>
      <c r="B125" s="35"/>
      <c r="C125" s="66">
        <v>52493.861409999998</v>
      </c>
      <c r="D125" s="66">
        <v>2.9999999999999997E-4</v>
      </c>
      <c r="E125">
        <f t="shared" si="18"/>
        <v>5304.0054445473033</v>
      </c>
      <c r="F125">
        <f t="shared" si="19"/>
        <v>5304</v>
      </c>
      <c r="G125">
        <f t="shared" si="20"/>
        <v>1.0436800002935342E-2</v>
      </c>
      <c r="K125">
        <f>+G125</f>
        <v>1.0436800002935342E-2</v>
      </c>
      <c r="O125">
        <f t="shared" ca="1" si="21"/>
        <v>8.3482835880854013E-3</v>
      </c>
      <c r="Q125" s="1">
        <f t="shared" si="22"/>
        <v>37475.361409999998</v>
      </c>
    </row>
    <row r="126" spans="1:17" x14ac:dyDescent="0.2">
      <c r="A126" s="34" t="s">
        <v>46</v>
      </c>
      <c r="B126" s="35" t="s">
        <v>47</v>
      </c>
      <c r="C126" s="36">
        <v>52618.460400000004</v>
      </c>
      <c r="D126" s="36">
        <v>5.9999999999999995E-4</v>
      </c>
      <c r="E126">
        <f t="shared" si="18"/>
        <v>5369.0047829415353</v>
      </c>
      <c r="F126">
        <f t="shared" si="19"/>
        <v>5369</v>
      </c>
      <c r="G126">
        <f t="shared" si="20"/>
        <v>9.1685500083258376E-3</v>
      </c>
      <c r="J126">
        <f>+G126</f>
        <v>9.1685500083258376E-3</v>
      </c>
      <c r="O126">
        <f t="shared" ca="1" si="21"/>
        <v>8.4769190424784195E-3</v>
      </c>
      <c r="Q126" s="1">
        <f t="shared" si="22"/>
        <v>37599.960400000004</v>
      </c>
    </row>
    <row r="127" spans="1:17" x14ac:dyDescent="0.2">
      <c r="A127" s="37" t="s">
        <v>48</v>
      </c>
      <c r="B127" s="35" t="s">
        <v>44</v>
      </c>
      <c r="C127" s="36">
        <v>53382.363499999999</v>
      </c>
      <c r="D127" s="36">
        <v>1.1000000000000001E-3</v>
      </c>
      <c r="E127">
        <f t="shared" si="18"/>
        <v>5767.5087844370519</v>
      </c>
      <c r="F127">
        <f t="shared" si="19"/>
        <v>5767.5</v>
      </c>
      <c r="G127">
        <f t="shared" si="20"/>
        <v>1.6839125004480593E-2</v>
      </c>
      <c r="J127">
        <f>+G127</f>
        <v>1.6839125004480593E-2</v>
      </c>
      <c r="O127">
        <f t="shared" ca="1" si="21"/>
        <v>9.2655533282571395E-3</v>
      </c>
      <c r="Q127" s="1">
        <f t="shared" si="22"/>
        <v>38363.863499999999</v>
      </c>
    </row>
    <row r="128" spans="1:17" x14ac:dyDescent="0.2">
      <c r="A128" s="34" t="s">
        <v>49</v>
      </c>
      <c r="B128" s="35" t="s">
        <v>44</v>
      </c>
      <c r="C128" s="36">
        <v>53654.5697</v>
      </c>
      <c r="D128" s="36">
        <v>1E-3</v>
      </c>
      <c r="E128">
        <f t="shared" si="18"/>
        <v>5909.5101193339642</v>
      </c>
      <c r="F128">
        <f t="shared" si="19"/>
        <v>5909.5</v>
      </c>
      <c r="G128">
        <f t="shared" si="20"/>
        <v>1.9398025004193187E-2</v>
      </c>
      <c r="J128">
        <f>+G128</f>
        <v>1.9398025004193187E-2</v>
      </c>
      <c r="O128">
        <f t="shared" ca="1" si="21"/>
        <v>9.5465723209311147E-3</v>
      </c>
      <c r="Q128" s="1">
        <f t="shared" si="22"/>
        <v>38636.0697</v>
      </c>
    </row>
    <row r="129" spans="1:17" x14ac:dyDescent="0.2">
      <c r="A129" s="34" t="s">
        <v>49</v>
      </c>
      <c r="B129" s="38"/>
      <c r="C129" s="36">
        <v>53659.3537</v>
      </c>
      <c r="D129" s="36">
        <v>4.4000000000000003E-3</v>
      </c>
      <c r="E129">
        <f t="shared" si="18"/>
        <v>5912.0057802929969</v>
      </c>
      <c r="F129">
        <f t="shared" si="19"/>
        <v>5912</v>
      </c>
      <c r="G129">
        <f t="shared" si="20"/>
        <v>1.1080400006903801E-2</v>
      </c>
      <c r="J129">
        <f>+G129</f>
        <v>1.1080400006903801E-2</v>
      </c>
      <c r="O129">
        <f t="shared" ca="1" si="21"/>
        <v>9.5515198384077682E-3</v>
      </c>
      <c r="Q129" s="1">
        <f t="shared" si="22"/>
        <v>38640.8537</v>
      </c>
    </row>
    <row r="130" spans="1:17" x14ac:dyDescent="0.2">
      <c r="A130" s="39" t="s">
        <v>61</v>
      </c>
      <c r="B130" s="40" t="s">
        <v>44</v>
      </c>
      <c r="C130" s="39">
        <v>54026.441599999998</v>
      </c>
      <c r="D130" s="76">
        <v>2.0999999999999999E-3</v>
      </c>
      <c r="E130">
        <f t="shared" ref="E130:E144" si="23">+(C130-C$7)/C$8</f>
        <v>6103.503886598085</v>
      </c>
      <c r="F130">
        <f t="shared" si="19"/>
        <v>6103.5</v>
      </c>
      <c r="G130">
        <f t="shared" ref="G130:G144" si="24">+C130-(C$7+F130*C$8)</f>
        <v>7.4503249998087995E-3</v>
      </c>
      <c r="J130">
        <f>+G130</f>
        <v>7.4503249998087995E-3</v>
      </c>
      <c r="O130">
        <f t="shared" ref="O130:O144" ca="1" si="25">+C$11+C$12*$F130</f>
        <v>9.9304996771195017E-3</v>
      </c>
      <c r="Q130" s="1">
        <f t="shared" ref="Q130:Q144" si="26">+C130-15018.5</f>
        <v>39007.941599999998</v>
      </c>
    </row>
    <row r="131" spans="1:17" x14ac:dyDescent="0.2">
      <c r="A131" s="36" t="s">
        <v>56</v>
      </c>
      <c r="B131" s="35" t="s">
        <v>44</v>
      </c>
      <c r="C131" s="36">
        <v>54783.637699999999</v>
      </c>
      <c r="D131" s="36">
        <v>6.9999999999999999E-4</v>
      </c>
      <c r="E131">
        <f t="shared" si="23"/>
        <v>6498.5090590693071</v>
      </c>
      <c r="F131">
        <f t="shared" si="19"/>
        <v>6498.5</v>
      </c>
      <c r="G131">
        <f t="shared" si="24"/>
        <v>1.7365575004077982E-2</v>
      </c>
      <c r="K131">
        <f>+G131</f>
        <v>1.7365575004077982E-2</v>
      </c>
      <c r="O131">
        <f t="shared" ca="1" si="25"/>
        <v>1.0712207438430908E-2</v>
      </c>
      <c r="Q131" s="1">
        <f t="shared" si="26"/>
        <v>39765.137699999999</v>
      </c>
    </row>
    <row r="132" spans="1:17" x14ac:dyDescent="0.2">
      <c r="A132" s="56" t="s">
        <v>419</v>
      </c>
      <c r="B132" s="57" t="s">
        <v>47</v>
      </c>
      <c r="C132" s="56">
        <v>54815.268400000001</v>
      </c>
      <c r="D132" s="56" t="s">
        <v>76</v>
      </c>
      <c r="E132">
        <f t="shared" si="23"/>
        <v>6515.0097913220043</v>
      </c>
      <c r="F132">
        <f t="shared" si="19"/>
        <v>6515</v>
      </c>
      <c r="G132">
        <f t="shared" si="24"/>
        <v>1.8769250003970228E-2</v>
      </c>
      <c r="I132">
        <f>+G132</f>
        <v>1.8769250003970228E-2</v>
      </c>
      <c r="O132">
        <f t="shared" ca="1" si="25"/>
        <v>1.0744861053776828E-2</v>
      </c>
      <c r="Q132" s="1">
        <f t="shared" si="26"/>
        <v>39796.768400000001</v>
      </c>
    </row>
    <row r="133" spans="1:17" x14ac:dyDescent="0.2">
      <c r="A133" s="39" t="s">
        <v>57</v>
      </c>
      <c r="B133" s="40" t="s">
        <v>47</v>
      </c>
      <c r="C133" s="39">
        <v>55100.888099999996</v>
      </c>
      <c r="D133" s="39">
        <v>8.9999999999999998E-4</v>
      </c>
      <c r="E133">
        <f t="shared" si="23"/>
        <v>6664.0085234333774</v>
      </c>
      <c r="F133">
        <f t="shared" si="19"/>
        <v>6664</v>
      </c>
      <c r="G133">
        <f t="shared" si="24"/>
        <v>1.633880000008503E-2</v>
      </c>
      <c r="K133">
        <f>+G133</f>
        <v>1.633880000008503E-2</v>
      </c>
      <c r="O133">
        <f t="shared" ca="1" si="25"/>
        <v>1.1039733095385435E-2</v>
      </c>
      <c r="Q133" s="1">
        <f t="shared" si="26"/>
        <v>40082.388099999996</v>
      </c>
    </row>
    <row r="134" spans="1:17" x14ac:dyDescent="0.2">
      <c r="A134" s="34" t="s">
        <v>58</v>
      </c>
      <c r="B134" s="35" t="s">
        <v>44</v>
      </c>
      <c r="C134" s="36">
        <v>55469.885199999997</v>
      </c>
      <c r="D134" s="36">
        <v>5.9999999999999995E-4</v>
      </c>
      <c r="E134">
        <f t="shared" si="23"/>
        <v>6856.5025987817326</v>
      </c>
      <c r="F134">
        <f t="shared" si="19"/>
        <v>6856.5</v>
      </c>
      <c r="G134">
        <f t="shared" si="24"/>
        <v>4.9816750033642165E-3</v>
      </c>
      <c r="K134">
        <f>+G134</f>
        <v>4.9816750033642165E-3</v>
      </c>
      <c r="O134">
        <f t="shared" ca="1" si="25"/>
        <v>1.1420691941087829E-2</v>
      </c>
      <c r="Q134" s="1">
        <f t="shared" si="26"/>
        <v>40451.385199999997</v>
      </c>
    </row>
    <row r="135" spans="1:17" x14ac:dyDescent="0.2">
      <c r="A135" s="34" t="s">
        <v>64</v>
      </c>
      <c r="B135" s="34"/>
      <c r="C135" s="36">
        <v>55499.602400000003</v>
      </c>
      <c r="D135" s="36">
        <v>2E-3</v>
      </c>
      <c r="E135">
        <f t="shared" si="23"/>
        <v>6872.0051188176449</v>
      </c>
      <c r="F135">
        <f t="shared" si="19"/>
        <v>6872</v>
      </c>
      <c r="G135">
        <f t="shared" si="24"/>
        <v>9.8124000069219619E-3</v>
      </c>
      <c r="J135">
        <f>+G135</f>
        <v>9.8124000069219619E-3</v>
      </c>
      <c r="O135">
        <f t="shared" ca="1" si="25"/>
        <v>1.1451366549443086E-2</v>
      </c>
      <c r="Q135" s="1">
        <f t="shared" si="26"/>
        <v>40481.102400000003</v>
      </c>
    </row>
    <row r="136" spans="1:17" x14ac:dyDescent="0.2">
      <c r="A136" s="56" t="s">
        <v>439</v>
      </c>
      <c r="B136" s="57" t="s">
        <v>47</v>
      </c>
      <c r="C136" s="56">
        <v>55806.31</v>
      </c>
      <c r="D136" s="56" t="s">
        <v>76</v>
      </c>
      <c r="E136">
        <f t="shared" si="23"/>
        <v>7032.0047390431482</v>
      </c>
      <c r="F136">
        <f t="shared" si="19"/>
        <v>7032</v>
      </c>
      <c r="G136">
        <f t="shared" si="24"/>
        <v>9.0844000005745329E-3</v>
      </c>
      <c r="I136">
        <f>+G136</f>
        <v>9.0844000005745329E-3</v>
      </c>
      <c r="O136">
        <f t="shared" ca="1" si="25"/>
        <v>1.1768007667948971E-2</v>
      </c>
      <c r="Q136" s="1">
        <f t="shared" si="26"/>
        <v>40787.81</v>
      </c>
    </row>
    <row r="137" spans="1:17" x14ac:dyDescent="0.2">
      <c r="A137" s="56" t="s">
        <v>445</v>
      </c>
      <c r="B137" s="57" t="s">
        <v>47</v>
      </c>
      <c r="C137" s="56">
        <v>55833.148300000001</v>
      </c>
      <c r="D137" s="56" t="s">
        <v>76</v>
      </c>
      <c r="E137">
        <f t="shared" si="23"/>
        <v>7046.0054283234222</v>
      </c>
      <c r="F137">
        <f t="shared" si="19"/>
        <v>7046</v>
      </c>
      <c r="G137">
        <f t="shared" si="24"/>
        <v>1.04057000062312E-2</v>
      </c>
      <c r="I137">
        <f>+G137</f>
        <v>1.04057000062312E-2</v>
      </c>
      <c r="O137">
        <f t="shared" ca="1" si="25"/>
        <v>1.1795713765818238E-2</v>
      </c>
      <c r="Q137" s="1">
        <f t="shared" si="26"/>
        <v>40814.648300000001</v>
      </c>
    </row>
    <row r="138" spans="1:17" x14ac:dyDescent="0.2">
      <c r="A138" s="56" t="s">
        <v>445</v>
      </c>
      <c r="B138" s="57" t="s">
        <v>44</v>
      </c>
      <c r="C138" s="56">
        <v>55834.11</v>
      </c>
      <c r="D138" s="56" t="s">
        <v>76</v>
      </c>
      <c r="E138">
        <f t="shared" si="23"/>
        <v>7046.507116689706</v>
      </c>
      <c r="F138">
        <f t="shared" si="19"/>
        <v>7046.5</v>
      </c>
      <c r="G138">
        <f t="shared" si="24"/>
        <v>1.3642175006680191E-2</v>
      </c>
      <c r="I138">
        <f>+G138</f>
        <v>1.3642175006680191E-2</v>
      </c>
      <c r="O138">
        <f t="shared" ca="1" si="25"/>
        <v>1.1796703269313567E-2</v>
      </c>
      <c r="Q138" s="1">
        <f t="shared" si="26"/>
        <v>40815.61</v>
      </c>
    </row>
    <row r="139" spans="1:17" x14ac:dyDescent="0.2">
      <c r="A139" s="39" t="s">
        <v>62</v>
      </c>
      <c r="B139" s="40" t="s">
        <v>47</v>
      </c>
      <c r="C139" s="39">
        <v>55888.741900000001</v>
      </c>
      <c r="D139" s="39">
        <v>6.9999999999999999E-4</v>
      </c>
      <c r="E139">
        <f t="shared" si="23"/>
        <v>7075.0068449396676</v>
      </c>
      <c r="F139">
        <f t="shared" si="19"/>
        <v>7075</v>
      </c>
      <c r="G139">
        <f t="shared" si="24"/>
        <v>1.3121250005497131E-2</v>
      </c>
      <c r="K139">
        <f>+G139</f>
        <v>1.3121250005497131E-2</v>
      </c>
      <c r="O139">
        <f t="shared" ca="1" si="25"/>
        <v>1.1853104968547429E-2</v>
      </c>
      <c r="Q139" s="1">
        <f t="shared" si="26"/>
        <v>40870.241900000001</v>
      </c>
    </row>
    <row r="140" spans="1:17" x14ac:dyDescent="0.2">
      <c r="A140" s="38" t="s">
        <v>63</v>
      </c>
      <c r="B140" s="41" t="s">
        <v>47</v>
      </c>
      <c r="C140" s="36">
        <v>56584.583700000003</v>
      </c>
      <c r="D140" s="42">
        <v>6.9999999999999999E-4</v>
      </c>
      <c r="E140">
        <f t="shared" si="23"/>
        <v>7438.0054264454175</v>
      </c>
      <c r="F140">
        <f t="shared" si="19"/>
        <v>7438</v>
      </c>
      <c r="G140">
        <f t="shared" si="24"/>
        <v>1.0402100007922854E-2</v>
      </c>
      <c r="J140">
        <f>+G140</f>
        <v>1.0402100007922854E-2</v>
      </c>
      <c r="O140">
        <f t="shared" ca="1" si="25"/>
        <v>1.2571484506157658E-2</v>
      </c>
      <c r="Q140" s="1">
        <f t="shared" si="26"/>
        <v>41566.083700000003</v>
      </c>
    </row>
    <row r="141" spans="1:17" x14ac:dyDescent="0.2">
      <c r="A141" s="42" t="s">
        <v>65</v>
      </c>
      <c r="B141" s="35"/>
      <c r="C141" s="42">
        <v>56908.544300000001</v>
      </c>
      <c r="D141" s="42">
        <v>1.2999999999999999E-3</v>
      </c>
      <c r="E141">
        <f t="shared" si="23"/>
        <v>7607.00538917222</v>
      </c>
      <c r="F141">
        <f t="shared" si="19"/>
        <v>7607</v>
      </c>
      <c r="G141">
        <f t="shared" si="24"/>
        <v>1.0330650002288166E-2</v>
      </c>
      <c r="J141">
        <f>+G141</f>
        <v>1.0330650002288166E-2</v>
      </c>
      <c r="O141">
        <f t="shared" ca="1" si="25"/>
        <v>1.29059366875795E-2</v>
      </c>
      <c r="Q141" s="1">
        <f t="shared" si="26"/>
        <v>41890.044300000001</v>
      </c>
    </row>
    <row r="142" spans="1:17" x14ac:dyDescent="0.2">
      <c r="A142" s="69" t="s">
        <v>1</v>
      </c>
      <c r="B142" s="70" t="s">
        <v>47</v>
      </c>
      <c r="C142" s="71">
        <v>57278.5173</v>
      </c>
      <c r="D142" s="71">
        <v>1.21E-2</v>
      </c>
      <c r="E142">
        <f t="shared" si="23"/>
        <v>7800.0085605761597</v>
      </c>
      <c r="F142">
        <f t="shared" si="19"/>
        <v>7800</v>
      </c>
      <c r="G142">
        <f t="shared" si="24"/>
        <v>1.6410000003816094E-2</v>
      </c>
      <c r="K142">
        <f>+G142</f>
        <v>1.6410000003816094E-2</v>
      </c>
      <c r="O142">
        <f t="shared" ca="1" si="25"/>
        <v>1.3287885036777226E-2</v>
      </c>
      <c r="Q142" s="1">
        <f t="shared" si="26"/>
        <v>42260.0173</v>
      </c>
    </row>
    <row r="143" spans="1:17" x14ac:dyDescent="0.2">
      <c r="A143" s="73" t="s">
        <v>0</v>
      </c>
      <c r="B143" s="74" t="s">
        <v>47</v>
      </c>
      <c r="C143" s="75">
        <v>57995.447899999999</v>
      </c>
      <c r="D143" s="75">
        <v>2E-3</v>
      </c>
      <c r="E143">
        <f t="shared" si="23"/>
        <v>8174.0084996974729</v>
      </c>
      <c r="F143">
        <f t="shared" si="19"/>
        <v>8174</v>
      </c>
      <c r="G143">
        <f t="shared" si="24"/>
        <v>1.6293300002871547E-2</v>
      </c>
      <c r="K143">
        <f>+G143</f>
        <v>1.6293300002871547E-2</v>
      </c>
      <c r="O143">
        <f t="shared" ca="1" si="25"/>
        <v>1.4028033651284733E-2</v>
      </c>
      <c r="Q143" s="1">
        <f t="shared" si="26"/>
        <v>42976.947899999999</v>
      </c>
    </row>
    <row r="144" spans="1:17" x14ac:dyDescent="0.2">
      <c r="A144" s="72" t="s">
        <v>463</v>
      </c>
      <c r="B144" s="35"/>
      <c r="C144" s="36">
        <v>58378.829899999997</v>
      </c>
      <c r="D144" s="36">
        <v>5.0000000000000001E-4</v>
      </c>
      <c r="E144">
        <f t="shared" si="23"/>
        <v>8374.0067208087039</v>
      </c>
      <c r="F144">
        <f t="shared" si="19"/>
        <v>8374</v>
      </c>
      <c r="G144">
        <f t="shared" si="24"/>
        <v>1.288330000534188E-2</v>
      </c>
      <c r="K144">
        <f>+G144</f>
        <v>1.288330000534188E-2</v>
      </c>
      <c r="O144">
        <f t="shared" ca="1" si="25"/>
        <v>1.4423835049417091E-2</v>
      </c>
      <c r="Q144" s="1">
        <f t="shared" si="26"/>
        <v>43360.329899999997</v>
      </c>
    </row>
    <row r="145" spans="1:4" x14ac:dyDescent="0.2">
      <c r="A145" s="56"/>
      <c r="B145" s="57"/>
      <c r="C145" s="56"/>
      <c r="D145" s="56"/>
    </row>
    <row r="146" spans="1:4" x14ac:dyDescent="0.2">
      <c r="A146" s="56"/>
      <c r="B146" s="57"/>
      <c r="C146" s="56"/>
      <c r="D146" s="56"/>
    </row>
    <row r="147" spans="1:4" x14ac:dyDescent="0.2">
      <c r="A147" s="56"/>
      <c r="B147" s="57"/>
      <c r="C147" s="56"/>
      <c r="D147" s="56"/>
    </row>
    <row r="148" spans="1:4" x14ac:dyDescent="0.2">
      <c r="A148" s="56"/>
      <c r="B148" s="57"/>
      <c r="C148" s="56"/>
      <c r="D148" s="56"/>
    </row>
    <row r="149" spans="1:4" x14ac:dyDescent="0.2">
      <c r="A149" s="56"/>
      <c r="B149" s="57"/>
      <c r="C149" s="56"/>
      <c r="D149" s="56"/>
    </row>
    <row r="150" spans="1:4" x14ac:dyDescent="0.2">
      <c r="A150" s="56"/>
      <c r="B150" s="57"/>
      <c r="C150" s="56"/>
      <c r="D150" s="56"/>
    </row>
    <row r="151" spans="1:4" x14ac:dyDescent="0.2">
      <c r="A151" s="56"/>
      <c r="B151" s="57"/>
      <c r="C151" s="56"/>
      <c r="D151" s="56"/>
    </row>
    <row r="152" spans="1:4" x14ac:dyDescent="0.2">
      <c r="A152" s="56"/>
      <c r="B152" s="57"/>
      <c r="C152" s="56"/>
      <c r="D152" s="56"/>
    </row>
    <row r="153" spans="1:4" x14ac:dyDescent="0.2">
      <c r="A153" s="56"/>
      <c r="B153" s="57"/>
      <c r="C153" s="56"/>
      <c r="D153" s="56"/>
    </row>
    <row r="154" spans="1:4" x14ac:dyDescent="0.2">
      <c r="A154" s="56"/>
      <c r="B154" s="57"/>
      <c r="C154" s="56"/>
      <c r="D154" s="56"/>
    </row>
    <row r="155" spans="1:4" x14ac:dyDescent="0.2">
      <c r="A155" s="56"/>
      <c r="B155" s="57"/>
      <c r="C155" s="56"/>
      <c r="D155" s="56"/>
    </row>
    <row r="156" spans="1:4" x14ac:dyDescent="0.2">
      <c r="A156" s="56"/>
      <c r="B156" s="57"/>
      <c r="C156" s="56"/>
      <c r="D156" s="56"/>
    </row>
    <row r="157" spans="1:4" x14ac:dyDescent="0.2">
      <c r="A157" s="56"/>
      <c r="B157" s="57"/>
      <c r="C157" s="56"/>
      <c r="D157" s="56"/>
    </row>
    <row r="158" spans="1:4" x14ac:dyDescent="0.2">
      <c r="A158" s="56"/>
      <c r="B158" s="57"/>
      <c r="C158" s="56"/>
      <c r="D158" s="56"/>
    </row>
    <row r="159" spans="1:4" x14ac:dyDescent="0.2">
      <c r="A159" s="56"/>
      <c r="B159" s="57"/>
      <c r="C159" s="56"/>
      <c r="D159" s="56"/>
    </row>
    <row r="160" spans="1:4" x14ac:dyDescent="0.2">
      <c r="B160" s="17"/>
      <c r="C160" s="5"/>
      <c r="D160" s="5"/>
    </row>
    <row r="161" spans="2:4" x14ac:dyDescent="0.2">
      <c r="B161" s="17"/>
      <c r="C161" s="5"/>
      <c r="D161" s="5"/>
    </row>
    <row r="162" spans="2:4" x14ac:dyDescent="0.2">
      <c r="B162" s="17"/>
      <c r="C162" s="5"/>
      <c r="D162" s="5"/>
    </row>
    <row r="163" spans="2:4" x14ac:dyDescent="0.2">
      <c r="B163" s="17"/>
      <c r="C163" s="5"/>
      <c r="D163" s="5"/>
    </row>
    <row r="164" spans="2:4" x14ac:dyDescent="0.2">
      <c r="B164" s="17"/>
      <c r="C164" s="5"/>
      <c r="D164" s="5"/>
    </row>
    <row r="165" spans="2:4" x14ac:dyDescent="0.2">
      <c r="B165" s="17"/>
      <c r="C165" s="5"/>
      <c r="D165" s="5"/>
    </row>
    <row r="166" spans="2:4" x14ac:dyDescent="0.2">
      <c r="B166" s="17"/>
      <c r="C166" s="5"/>
      <c r="D166" s="5"/>
    </row>
    <row r="167" spans="2:4" x14ac:dyDescent="0.2">
      <c r="B167" s="17"/>
      <c r="C167" s="5"/>
      <c r="D167" s="5"/>
    </row>
    <row r="168" spans="2:4" x14ac:dyDescent="0.2">
      <c r="B168" s="17"/>
      <c r="C168" s="5"/>
      <c r="D168" s="5"/>
    </row>
    <row r="169" spans="2:4" x14ac:dyDescent="0.2">
      <c r="B169" s="17"/>
      <c r="C169" s="5"/>
      <c r="D169" s="5"/>
    </row>
    <row r="170" spans="2:4" x14ac:dyDescent="0.2">
      <c r="B170" s="17"/>
      <c r="C170" s="5"/>
      <c r="D170" s="5"/>
    </row>
    <row r="171" spans="2:4" x14ac:dyDescent="0.2">
      <c r="B171" s="17"/>
      <c r="C171" s="5"/>
      <c r="D171" s="5"/>
    </row>
    <row r="172" spans="2:4" x14ac:dyDescent="0.2">
      <c r="B172" s="17"/>
      <c r="C172" s="5"/>
      <c r="D172" s="5"/>
    </row>
    <row r="173" spans="2:4" x14ac:dyDescent="0.2">
      <c r="B173" s="17"/>
      <c r="C173" s="5"/>
      <c r="D173" s="5"/>
    </row>
    <row r="174" spans="2:4" x14ac:dyDescent="0.2">
      <c r="B174" s="17"/>
      <c r="C174" s="5"/>
      <c r="D174" s="5"/>
    </row>
    <row r="175" spans="2:4" x14ac:dyDescent="0.2">
      <c r="B175" s="17"/>
      <c r="C175" s="5"/>
      <c r="D175" s="5"/>
    </row>
    <row r="176" spans="2:4" x14ac:dyDescent="0.2">
      <c r="B176" s="17"/>
      <c r="C176" s="5"/>
      <c r="D176" s="5"/>
    </row>
    <row r="177" spans="2:4" x14ac:dyDescent="0.2">
      <c r="B177" s="17"/>
      <c r="C177" s="5"/>
      <c r="D177" s="5"/>
    </row>
    <row r="178" spans="2:4" x14ac:dyDescent="0.2">
      <c r="B178" s="17"/>
      <c r="C178" s="5"/>
      <c r="D178" s="5"/>
    </row>
    <row r="179" spans="2:4" x14ac:dyDescent="0.2">
      <c r="B179" s="17"/>
      <c r="C179" s="5"/>
      <c r="D179" s="5"/>
    </row>
    <row r="180" spans="2:4" x14ac:dyDescent="0.2">
      <c r="B180" s="17"/>
      <c r="C180" s="5"/>
      <c r="D180" s="5"/>
    </row>
    <row r="181" spans="2:4" x14ac:dyDescent="0.2">
      <c r="B181" s="17"/>
      <c r="C181" s="5"/>
      <c r="D181" s="5"/>
    </row>
    <row r="182" spans="2:4" x14ac:dyDescent="0.2">
      <c r="B182" s="17"/>
      <c r="C182" s="5"/>
      <c r="D182" s="5"/>
    </row>
    <row r="183" spans="2:4" x14ac:dyDescent="0.2">
      <c r="B183" s="17"/>
      <c r="C183" s="5"/>
      <c r="D183" s="5"/>
    </row>
    <row r="184" spans="2:4" x14ac:dyDescent="0.2">
      <c r="B184" s="17"/>
      <c r="C184" s="5"/>
      <c r="D184" s="5"/>
    </row>
    <row r="185" spans="2:4" x14ac:dyDescent="0.2">
      <c r="B185" s="17"/>
      <c r="C185" s="5"/>
      <c r="D185" s="5"/>
    </row>
    <row r="186" spans="2:4" x14ac:dyDescent="0.2">
      <c r="B186" s="17"/>
      <c r="C186" s="5"/>
      <c r="D186" s="5"/>
    </row>
    <row r="187" spans="2:4" x14ac:dyDescent="0.2">
      <c r="B187" s="17"/>
      <c r="C187" s="5"/>
      <c r="D187" s="5"/>
    </row>
    <row r="188" spans="2:4" x14ac:dyDescent="0.2">
      <c r="B188" s="17"/>
      <c r="C188" s="5"/>
      <c r="D188" s="5"/>
    </row>
    <row r="189" spans="2:4" x14ac:dyDescent="0.2">
      <c r="B189" s="17"/>
      <c r="C189" s="5"/>
      <c r="D189" s="5"/>
    </row>
    <row r="190" spans="2:4" x14ac:dyDescent="0.2">
      <c r="B190" s="17"/>
      <c r="C190" s="5"/>
      <c r="D190" s="5"/>
    </row>
    <row r="191" spans="2:4" x14ac:dyDescent="0.2">
      <c r="B191" s="17"/>
      <c r="C191" s="5"/>
      <c r="D191" s="5"/>
    </row>
    <row r="192" spans="2:4" x14ac:dyDescent="0.2">
      <c r="B192" s="17"/>
      <c r="C192" s="5"/>
      <c r="D192" s="5"/>
    </row>
    <row r="193" spans="2:4" x14ac:dyDescent="0.2">
      <c r="B193" s="17"/>
      <c r="C193" s="5"/>
      <c r="D193" s="5"/>
    </row>
    <row r="194" spans="2:4" x14ac:dyDescent="0.2">
      <c r="B194" s="17"/>
      <c r="C194" s="5"/>
      <c r="D194" s="5"/>
    </row>
    <row r="195" spans="2:4" x14ac:dyDescent="0.2">
      <c r="B195" s="17"/>
      <c r="C195" s="5"/>
      <c r="D195" s="5"/>
    </row>
    <row r="196" spans="2:4" x14ac:dyDescent="0.2">
      <c r="B196" s="17"/>
      <c r="C196" s="5"/>
      <c r="D196" s="5"/>
    </row>
    <row r="197" spans="2:4" x14ac:dyDescent="0.2">
      <c r="B197" s="17"/>
      <c r="C197" s="5"/>
      <c r="D197" s="5"/>
    </row>
    <row r="198" spans="2:4" x14ac:dyDescent="0.2">
      <c r="B198" s="17"/>
      <c r="C198" s="5"/>
      <c r="D198" s="5"/>
    </row>
    <row r="199" spans="2:4" x14ac:dyDescent="0.2">
      <c r="B199" s="17"/>
      <c r="C199" s="5"/>
      <c r="D199" s="5"/>
    </row>
    <row r="200" spans="2:4" x14ac:dyDescent="0.2">
      <c r="B200" s="17"/>
      <c r="C200" s="5"/>
      <c r="D200" s="5"/>
    </row>
    <row r="201" spans="2:4" x14ac:dyDescent="0.2">
      <c r="B201" s="17"/>
      <c r="C201" s="5"/>
      <c r="D201" s="5"/>
    </row>
    <row r="202" spans="2:4" x14ac:dyDescent="0.2">
      <c r="B202" s="17"/>
      <c r="C202" s="5"/>
      <c r="D202" s="5"/>
    </row>
    <row r="203" spans="2:4" x14ac:dyDescent="0.2">
      <c r="B203" s="17"/>
      <c r="C203" s="5"/>
      <c r="D203" s="5"/>
    </row>
    <row r="204" spans="2:4" x14ac:dyDescent="0.2">
      <c r="B204" s="17"/>
      <c r="C204" s="5"/>
      <c r="D204" s="5"/>
    </row>
    <row r="205" spans="2:4" x14ac:dyDescent="0.2">
      <c r="B205" s="17"/>
      <c r="C205" s="5"/>
      <c r="D205" s="5"/>
    </row>
    <row r="206" spans="2:4" x14ac:dyDescent="0.2">
      <c r="B206" s="17"/>
      <c r="C206" s="5"/>
      <c r="D206" s="5"/>
    </row>
    <row r="207" spans="2:4" x14ac:dyDescent="0.2">
      <c r="B207" s="17"/>
      <c r="C207" s="5"/>
      <c r="D207" s="5"/>
    </row>
    <row r="208" spans="2:4" x14ac:dyDescent="0.2">
      <c r="B208" s="17"/>
      <c r="C208" s="5"/>
      <c r="D208" s="5"/>
    </row>
    <row r="209" spans="2:4" x14ac:dyDescent="0.2">
      <c r="B209" s="17"/>
      <c r="C209" s="5"/>
      <c r="D209" s="5"/>
    </row>
    <row r="210" spans="2:4" x14ac:dyDescent="0.2">
      <c r="B210" s="17"/>
      <c r="C210" s="5"/>
      <c r="D210" s="5"/>
    </row>
    <row r="211" spans="2:4" x14ac:dyDescent="0.2">
      <c r="B211" s="17"/>
      <c r="C211" s="5"/>
      <c r="D211" s="5"/>
    </row>
    <row r="212" spans="2:4" x14ac:dyDescent="0.2">
      <c r="B212" s="17"/>
      <c r="C212" s="5"/>
      <c r="D212" s="5"/>
    </row>
    <row r="213" spans="2:4" x14ac:dyDescent="0.2">
      <c r="B213" s="17"/>
      <c r="C213" s="5"/>
      <c r="D213" s="5"/>
    </row>
    <row r="214" spans="2:4" x14ac:dyDescent="0.2">
      <c r="B214" s="17"/>
      <c r="C214" s="5"/>
      <c r="D214" s="5"/>
    </row>
    <row r="215" spans="2:4" x14ac:dyDescent="0.2">
      <c r="B215" s="17"/>
      <c r="C215" s="5"/>
      <c r="D215" s="5"/>
    </row>
    <row r="216" spans="2:4" x14ac:dyDescent="0.2">
      <c r="B216" s="17"/>
      <c r="C216" s="5"/>
      <c r="D216" s="5"/>
    </row>
    <row r="217" spans="2:4" x14ac:dyDescent="0.2">
      <c r="B217" s="17"/>
      <c r="C217" s="5"/>
      <c r="D217" s="5"/>
    </row>
    <row r="218" spans="2:4" x14ac:dyDescent="0.2">
      <c r="B218" s="17"/>
      <c r="C218" s="5"/>
      <c r="D218" s="5"/>
    </row>
    <row r="219" spans="2:4" x14ac:dyDescent="0.2">
      <c r="B219" s="17"/>
      <c r="C219" s="5"/>
      <c r="D219" s="5"/>
    </row>
    <row r="220" spans="2:4" x14ac:dyDescent="0.2">
      <c r="B220" s="17"/>
      <c r="C220" s="5"/>
      <c r="D220" s="5"/>
    </row>
    <row r="221" spans="2:4" x14ac:dyDescent="0.2">
      <c r="B221" s="17"/>
      <c r="C221" s="5"/>
      <c r="D221" s="5"/>
    </row>
    <row r="222" spans="2:4" x14ac:dyDescent="0.2">
      <c r="B222" s="17"/>
      <c r="C222" s="5"/>
      <c r="D222" s="5"/>
    </row>
    <row r="223" spans="2:4" x14ac:dyDescent="0.2">
      <c r="B223" s="17"/>
      <c r="C223" s="5"/>
      <c r="D223" s="5"/>
    </row>
    <row r="224" spans="2:4" x14ac:dyDescent="0.2">
      <c r="B224" s="17"/>
      <c r="C224" s="5"/>
      <c r="D224" s="5"/>
    </row>
    <row r="225" spans="2:4" x14ac:dyDescent="0.2">
      <c r="B225" s="17"/>
      <c r="C225" s="5"/>
      <c r="D225" s="5"/>
    </row>
    <row r="226" spans="2:4" x14ac:dyDescent="0.2">
      <c r="B226" s="17"/>
      <c r="C226" s="5"/>
      <c r="D226" s="5"/>
    </row>
    <row r="227" spans="2:4" x14ac:dyDescent="0.2">
      <c r="B227" s="17"/>
      <c r="C227" s="5"/>
      <c r="D227" s="5"/>
    </row>
    <row r="228" spans="2:4" x14ac:dyDescent="0.2">
      <c r="B228" s="17"/>
      <c r="C228" s="5"/>
      <c r="D228" s="5"/>
    </row>
    <row r="229" spans="2:4" x14ac:dyDescent="0.2">
      <c r="B229" s="17"/>
      <c r="C229" s="5"/>
      <c r="D229" s="5"/>
    </row>
    <row r="230" spans="2:4" x14ac:dyDescent="0.2">
      <c r="B230" s="17"/>
      <c r="C230" s="5"/>
      <c r="D230" s="5"/>
    </row>
    <row r="231" spans="2:4" x14ac:dyDescent="0.2">
      <c r="B231" s="17"/>
      <c r="C231" s="5"/>
      <c r="D231" s="5"/>
    </row>
    <row r="232" spans="2:4" x14ac:dyDescent="0.2">
      <c r="B232" s="17"/>
      <c r="C232" s="5"/>
      <c r="D232" s="5"/>
    </row>
    <row r="233" spans="2:4" x14ac:dyDescent="0.2">
      <c r="B233" s="17"/>
      <c r="C233" s="5"/>
      <c r="D233" s="5"/>
    </row>
    <row r="234" spans="2:4" x14ac:dyDescent="0.2">
      <c r="B234" s="17"/>
      <c r="C234" s="5"/>
      <c r="D234" s="5"/>
    </row>
    <row r="235" spans="2:4" x14ac:dyDescent="0.2">
      <c r="B235" s="17"/>
      <c r="C235" s="5"/>
      <c r="D235" s="5"/>
    </row>
    <row r="236" spans="2:4" x14ac:dyDescent="0.2">
      <c r="B236" s="17"/>
      <c r="C236" s="5"/>
      <c r="D236" s="5"/>
    </row>
    <row r="237" spans="2:4" x14ac:dyDescent="0.2">
      <c r="B237" s="17"/>
      <c r="C237" s="5"/>
      <c r="D237" s="5"/>
    </row>
    <row r="238" spans="2:4" x14ac:dyDescent="0.2">
      <c r="B238" s="17"/>
      <c r="C238" s="5"/>
      <c r="D238" s="5"/>
    </row>
    <row r="239" spans="2:4" x14ac:dyDescent="0.2">
      <c r="B239" s="17"/>
      <c r="C239" s="5"/>
      <c r="D239" s="5"/>
    </row>
    <row r="240" spans="2:4" x14ac:dyDescent="0.2">
      <c r="B240" s="17"/>
      <c r="C240" s="5"/>
      <c r="D240" s="5"/>
    </row>
    <row r="241" spans="2:4" x14ac:dyDescent="0.2">
      <c r="B241" s="17"/>
      <c r="C241" s="5"/>
      <c r="D241" s="5"/>
    </row>
    <row r="242" spans="2:4" x14ac:dyDescent="0.2">
      <c r="B242" s="17"/>
      <c r="C242" s="5"/>
      <c r="D242" s="5"/>
    </row>
    <row r="243" spans="2:4" x14ac:dyDescent="0.2">
      <c r="B243" s="17"/>
      <c r="C243" s="5"/>
      <c r="D243" s="5"/>
    </row>
    <row r="244" spans="2:4" x14ac:dyDescent="0.2">
      <c r="B244" s="17"/>
      <c r="C244" s="5"/>
      <c r="D244" s="5"/>
    </row>
    <row r="245" spans="2:4" x14ac:dyDescent="0.2">
      <c r="B245" s="17"/>
      <c r="C245" s="5"/>
      <c r="D245" s="5"/>
    </row>
    <row r="246" spans="2:4" x14ac:dyDescent="0.2">
      <c r="B246" s="17"/>
      <c r="C246" s="5"/>
      <c r="D246" s="5"/>
    </row>
    <row r="247" spans="2:4" x14ac:dyDescent="0.2">
      <c r="B247" s="17"/>
      <c r="C247" s="5"/>
      <c r="D247" s="5"/>
    </row>
    <row r="248" spans="2:4" x14ac:dyDescent="0.2">
      <c r="B248" s="17"/>
      <c r="C248" s="5"/>
      <c r="D248" s="5"/>
    </row>
    <row r="249" spans="2:4" x14ac:dyDescent="0.2">
      <c r="B249" s="17"/>
      <c r="C249" s="5"/>
      <c r="D249" s="5"/>
    </row>
    <row r="250" spans="2:4" x14ac:dyDescent="0.2">
      <c r="B250" s="17"/>
      <c r="C250" s="5"/>
      <c r="D250" s="5"/>
    </row>
    <row r="251" spans="2:4" x14ac:dyDescent="0.2">
      <c r="B251" s="17"/>
      <c r="C251" s="5"/>
      <c r="D251" s="5"/>
    </row>
    <row r="252" spans="2:4" x14ac:dyDescent="0.2">
      <c r="B252" s="17"/>
      <c r="C252" s="5"/>
      <c r="D252" s="5"/>
    </row>
    <row r="253" spans="2:4" x14ac:dyDescent="0.2">
      <c r="B253" s="17"/>
      <c r="C253" s="5"/>
      <c r="D253" s="5"/>
    </row>
    <row r="254" spans="2:4" x14ac:dyDescent="0.2">
      <c r="B254" s="17"/>
      <c r="C254" s="5"/>
      <c r="D254" s="5"/>
    </row>
    <row r="255" spans="2:4" x14ac:dyDescent="0.2">
      <c r="B255" s="17"/>
      <c r="C255" s="5"/>
      <c r="D255" s="5"/>
    </row>
    <row r="256" spans="2:4" x14ac:dyDescent="0.2">
      <c r="B256" s="17"/>
      <c r="C256" s="5"/>
      <c r="D256" s="5"/>
    </row>
    <row r="257" spans="2:4" x14ac:dyDescent="0.2">
      <c r="B257" s="17"/>
      <c r="C257" s="5"/>
      <c r="D257" s="5"/>
    </row>
    <row r="258" spans="2:4" x14ac:dyDescent="0.2">
      <c r="B258" s="17"/>
      <c r="C258" s="5"/>
      <c r="D258" s="5"/>
    </row>
    <row r="259" spans="2:4" x14ac:dyDescent="0.2">
      <c r="B259" s="17"/>
      <c r="C259" s="5"/>
      <c r="D259" s="5"/>
    </row>
    <row r="260" spans="2:4" x14ac:dyDescent="0.2">
      <c r="B260" s="17"/>
      <c r="C260" s="5"/>
      <c r="D260" s="5"/>
    </row>
    <row r="261" spans="2:4" x14ac:dyDescent="0.2">
      <c r="B261" s="17"/>
      <c r="C261" s="5"/>
      <c r="D261" s="5"/>
    </row>
    <row r="262" spans="2:4" x14ac:dyDescent="0.2">
      <c r="B262" s="17"/>
      <c r="C262" s="5"/>
      <c r="D262" s="5"/>
    </row>
    <row r="263" spans="2:4" x14ac:dyDescent="0.2">
      <c r="B263" s="17"/>
      <c r="C263" s="5"/>
      <c r="D263" s="5"/>
    </row>
    <row r="264" spans="2:4" x14ac:dyDescent="0.2">
      <c r="B264" s="17"/>
      <c r="C264" s="5"/>
      <c r="D264" s="5"/>
    </row>
    <row r="265" spans="2:4" x14ac:dyDescent="0.2">
      <c r="B265" s="17"/>
      <c r="C265" s="5"/>
      <c r="D265" s="5"/>
    </row>
    <row r="266" spans="2:4" x14ac:dyDescent="0.2">
      <c r="B266" s="17"/>
      <c r="C266" s="5"/>
      <c r="D266" s="5"/>
    </row>
    <row r="267" spans="2:4" x14ac:dyDescent="0.2">
      <c r="B267" s="17"/>
      <c r="C267" s="5"/>
      <c r="D267" s="5"/>
    </row>
    <row r="268" spans="2:4" x14ac:dyDescent="0.2">
      <c r="B268" s="17"/>
      <c r="C268" s="5"/>
      <c r="D268" s="5"/>
    </row>
    <row r="269" spans="2:4" x14ac:dyDescent="0.2">
      <c r="B269" s="17"/>
      <c r="C269" s="5"/>
      <c r="D269" s="5"/>
    </row>
    <row r="270" spans="2:4" x14ac:dyDescent="0.2">
      <c r="B270" s="17"/>
      <c r="C270" s="5"/>
      <c r="D270" s="5"/>
    </row>
    <row r="271" spans="2:4" x14ac:dyDescent="0.2">
      <c r="B271" s="17"/>
      <c r="C271" s="5"/>
      <c r="D271" s="5"/>
    </row>
    <row r="272" spans="2:4" x14ac:dyDescent="0.2">
      <c r="B272" s="17"/>
      <c r="C272" s="5"/>
      <c r="D272" s="5"/>
    </row>
    <row r="273" spans="2:4" x14ac:dyDescent="0.2">
      <c r="B273" s="17"/>
      <c r="C273" s="5"/>
      <c r="D273" s="5"/>
    </row>
    <row r="274" spans="2:4" x14ac:dyDescent="0.2">
      <c r="B274" s="17"/>
      <c r="C274" s="5"/>
      <c r="D274" s="5"/>
    </row>
    <row r="275" spans="2:4" x14ac:dyDescent="0.2">
      <c r="B275" s="17"/>
      <c r="C275" s="5"/>
      <c r="D275" s="5"/>
    </row>
    <row r="276" spans="2:4" x14ac:dyDescent="0.2">
      <c r="B276" s="17"/>
      <c r="C276" s="5"/>
      <c r="D276" s="5"/>
    </row>
    <row r="277" spans="2:4" x14ac:dyDescent="0.2">
      <c r="B277" s="17"/>
      <c r="C277" s="5"/>
      <c r="D277" s="5"/>
    </row>
    <row r="278" spans="2:4" x14ac:dyDescent="0.2">
      <c r="B278" s="17"/>
      <c r="C278" s="5"/>
      <c r="D278" s="5"/>
    </row>
    <row r="279" spans="2:4" x14ac:dyDescent="0.2">
      <c r="B279" s="17"/>
      <c r="C279" s="5"/>
      <c r="D279" s="5"/>
    </row>
    <row r="280" spans="2:4" x14ac:dyDescent="0.2">
      <c r="B280" s="17"/>
      <c r="C280" s="5"/>
      <c r="D280" s="5"/>
    </row>
    <row r="281" spans="2:4" x14ac:dyDescent="0.2">
      <c r="B281" s="17"/>
      <c r="C281" s="5"/>
      <c r="D281" s="5"/>
    </row>
    <row r="282" spans="2:4" x14ac:dyDescent="0.2">
      <c r="B282" s="17"/>
      <c r="C282" s="5"/>
      <c r="D282" s="5"/>
    </row>
    <row r="283" spans="2:4" x14ac:dyDescent="0.2">
      <c r="B283" s="17"/>
      <c r="C283" s="5"/>
      <c r="D283" s="5"/>
    </row>
    <row r="284" spans="2:4" x14ac:dyDescent="0.2">
      <c r="B284" s="17"/>
      <c r="C284" s="5"/>
      <c r="D284" s="5"/>
    </row>
    <row r="285" spans="2:4" x14ac:dyDescent="0.2">
      <c r="B285" s="17"/>
      <c r="C285" s="5"/>
      <c r="D285" s="5"/>
    </row>
    <row r="286" spans="2:4" x14ac:dyDescent="0.2">
      <c r="B286" s="17"/>
      <c r="C286" s="5"/>
      <c r="D286" s="5"/>
    </row>
    <row r="287" spans="2:4" x14ac:dyDescent="0.2">
      <c r="B287" s="17"/>
      <c r="C287" s="5"/>
      <c r="D287" s="5"/>
    </row>
    <row r="288" spans="2:4" x14ac:dyDescent="0.2">
      <c r="B288" s="17"/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</sheetData>
  <phoneticPr fontId="8" type="noConversion"/>
  <hyperlinks>
    <hyperlink ref="H2493" r:id="rId1" display="http://vsolj.cetus-net.org/bulletin.html"/>
    <hyperlink ref="H64704" r:id="rId2" display="http://vsolj.cetus-net.org/bulletin.html"/>
    <hyperlink ref="H64697" r:id="rId3" display="https://www.aavso.org/ejaavso"/>
    <hyperlink ref="AP1555" r:id="rId4" display="http://cdsbib.u-strasbg.fr/cgi-bin/cdsbib?1990RMxAA..21..381G"/>
    <hyperlink ref="AP1552" r:id="rId5" display="http://cdsbib.u-strasbg.fr/cgi-bin/cdsbib?1990RMxAA..21..381G"/>
    <hyperlink ref="AP1554" r:id="rId6" display="http://cdsbib.u-strasbg.fr/cgi-bin/cdsbib?1990RMxAA..21..381G"/>
    <hyperlink ref="AP1530" r:id="rId7" display="http://cdsbib.u-strasbg.fr/cgi-bin/cdsbib?1990RMxAA..21..381G"/>
    <hyperlink ref="I64704" r:id="rId8" display="http://vsolj.cetus-net.org/bulletin.html"/>
    <hyperlink ref="AQ1691" r:id="rId9" display="http://cdsbib.u-strasbg.fr/cgi-bin/cdsbib?1990RMxAA..21..381G"/>
    <hyperlink ref="AQ3335" r:id="rId10" display="http://cdsbib.u-strasbg.fr/cgi-bin/cdsbib?1990RMxAA..21..381G"/>
    <hyperlink ref="AQ1692" r:id="rId11" display="http://cdsbib.u-strasbg.fr/cgi-bin/cdsbib?1990RMxAA..21..381G"/>
    <hyperlink ref="H64701" r:id="rId12" display="https://www.aavso.org/ejaavso"/>
    <hyperlink ref="H2542" r:id="rId13" display="http://vsolj.cetus-net.org/bulletin.html"/>
    <hyperlink ref="AP5780" r:id="rId14" display="http://cdsbib.u-strasbg.fr/cgi-bin/cdsbib?1990RMxAA..21..381G"/>
    <hyperlink ref="AP5783" r:id="rId15" display="http://cdsbib.u-strasbg.fr/cgi-bin/cdsbib?1990RMxAA..21..381G"/>
    <hyperlink ref="AP5781" r:id="rId16" display="http://cdsbib.u-strasbg.fr/cgi-bin/cdsbib?1990RMxAA..21..381G"/>
    <hyperlink ref="AP5759" r:id="rId17" display="http://cdsbib.u-strasbg.fr/cgi-bin/cdsbib?1990RMxAA..21..381G"/>
    <hyperlink ref="I2542" r:id="rId18" display="http://vsolj.cetus-net.org/bulletin.html"/>
    <hyperlink ref="AQ5893" r:id="rId19" display="http://cdsbib.u-strasbg.fr/cgi-bin/cdsbib?1990RMxAA..21..381G"/>
    <hyperlink ref="AQ445" r:id="rId20" display="http://cdsbib.u-strasbg.fr/cgi-bin/cdsbib?1990RMxAA..21..381G"/>
    <hyperlink ref="AQ589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topLeftCell="A98" workbookViewId="0">
      <selection activeCell="A36" sqref="A36:D145"/>
    </sheetView>
  </sheetViews>
  <sheetFormatPr defaultRowHeight="12.75" x14ac:dyDescent="0.2"/>
  <cols>
    <col min="1" max="1" width="19.7109375" style="5" customWidth="1"/>
    <col min="2" max="2" width="4.42578125" style="9" customWidth="1"/>
    <col min="3" max="3" width="12.7109375" style="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3" t="s">
        <v>66</v>
      </c>
      <c r="I1" s="44" t="s">
        <v>67</v>
      </c>
      <c r="J1" s="45" t="s">
        <v>68</v>
      </c>
    </row>
    <row r="2" spans="1:16" x14ac:dyDescent="0.2">
      <c r="I2" s="46" t="s">
        <v>69</v>
      </c>
      <c r="J2" s="47" t="s">
        <v>70</v>
      </c>
    </row>
    <row r="3" spans="1:16" x14ac:dyDescent="0.2">
      <c r="A3" s="48" t="s">
        <v>71</v>
      </c>
      <c r="I3" s="46" t="s">
        <v>72</v>
      </c>
      <c r="J3" s="47" t="s">
        <v>73</v>
      </c>
    </row>
    <row r="4" spans="1:16" x14ac:dyDescent="0.2">
      <c r="I4" s="46" t="s">
        <v>74</v>
      </c>
      <c r="J4" s="47" t="s">
        <v>73</v>
      </c>
    </row>
    <row r="5" spans="1:16" ht="13.5" thickBot="1" x14ac:dyDescent="0.25">
      <c r="I5" s="49" t="s">
        <v>75</v>
      </c>
      <c r="J5" s="50" t="s">
        <v>76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ORI 110 </v>
      </c>
      <c r="B11" s="17" t="str">
        <f t="shared" ref="B11:B42" si="1">IF(H11=INT(H11),"I","II")</f>
        <v>II</v>
      </c>
      <c r="C11" s="5">
        <f t="shared" ref="C11:C42" si="2">1*G11</f>
        <v>40088.466999999997</v>
      </c>
      <c r="D11" s="9" t="str">
        <f t="shared" ref="D11:D42" si="3">VLOOKUP(F11,I$1:J$5,2,FALSE)</f>
        <v>vis</v>
      </c>
      <c r="E11" s="51">
        <f>VLOOKUP(C11,Active!C$21:E$972,3,FALSE)</f>
        <v>-1167.4950802118419</v>
      </c>
      <c r="F11" s="17" t="s">
        <v>75</v>
      </c>
      <c r="G11" s="9" t="str">
        <f t="shared" ref="G11:G42" si="4">MID(I11,3,LEN(I11)-3)</f>
        <v>40088.467</v>
      </c>
      <c r="H11" s="5">
        <f t="shared" ref="H11:H42" si="5">1*K11</f>
        <v>-1167.5</v>
      </c>
      <c r="I11" s="52" t="s">
        <v>200</v>
      </c>
      <c r="J11" s="53" t="s">
        <v>201</v>
      </c>
      <c r="K11" s="52">
        <v>-1167.5</v>
      </c>
      <c r="L11" s="52" t="s">
        <v>165</v>
      </c>
      <c r="M11" s="53" t="s">
        <v>143</v>
      </c>
      <c r="N11" s="53"/>
      <c r="O11" s="54" t="s">
        <v>202</v>
      </c>
      <c r="P11" s="54" t="s">
        <v>203</v>
      </c>
    </row>
    <row r="12" spans="1:16" ht="12.75" customHeight="1" thickBot="1" x14ac:dyDescent="0.25">
      <c r="A12" s="5" t="str">
        <f t="shared" si="0"/>
        <v>IBVS 937 </v>
      </c>
      <c r="B12" s="17" t="str">
        <f t="shared" si="1"/>
        <v>II</v>
      </c>
      <c r="C12" s="5">
        <f t="shared" si="2"/>
        <v>41656.503199999999</v>
      </c>
      <c r="D12" s="9" t="str">
        <f t="shared" si="3"/>
        <v>PE</v>
      </c>
      <c r="E12" s="51">
        <f>VLOOKUP(C12,Active!C$21:E$972,3,FALSE)</f>
        <v>-349.50036309414969</v>
      </c>
      <c r="F12" s="17" t="str">
        <f>LEFT(M12,1)</f>
        <v>E</v>
      </c>
      <c r="G12" s="9" t="str">
        <f t="shared" si="4"/>
        <v>41656.5032</v>
      </c>
      <c r="H12" s="5">
        <f t="shared" si="5"/>
        <v>-349.5</v>
      </c>
      <c r="I12" s="52" t="s">
        <v>280</v>
      </c>
      <c r="J12" s="53" t="s">
        <v>281</v>
      </c>
      <c r="K12" s="52">
        <v>-349.5</v>
      </c>
      <c r="L12" s="52" t="s">
        <v>282</v>
      </c>
      <c r="M12" s="53" t="s">
        <v>187</v>
      </c>
      <c r="N12" s="53" t="s">
        <v>188</v>
      </c>
      <c r="O12" s="54" t="s">
        <v>283</v>
      </c>
      <c r="P12" s="55" t="s">
        <v>284</v>
      </c>
    </row>
    <row r="13" spans="1:16" ht="12.75" customHeight="1" thickBot="1" x14ac:dyDescent="0.25">
      <c r="A13" s="5" t="str">
        <f t="shared" si="0"/>
        <v>IBVS 937 </v>
      </c>
      <c r="B13" s="17" t="str">
        <f t="shared" si="1"/>
        <v>I</v>
      </c>
      <c r="C13" s="5">
        <f t="shared" si="2"/>
        <v>41682.383999999998</v>
      </c>
      <c r="D13" s="9" t="str">
        <f t="shared" si="3"/>
        <v>vis</v>
      </c>
      <c r="E13" s="51">
        <f>VLOOKUP(C13,Active!C$21:E$972,3,FALSE)</f>
        <v>-335.99917117346655</v>
      </c>
      <c r="F13" s="17" t="s">
        <v>75</v>
      </c>
      <c r="G13" s="9" t="str">
        <f t="shared" si="4"/>
        <v>41682.384</v>
      </c>
      <c r="H13" s="5">
        <f t="shared" si="5"/>
        <v>-336</v>
      </c>
      <c r="I13" s="52" t="s">
        <v>292</v>
      </c>
      <c r="J13" s="53" t="s">
        <v>293</v>
      </c>
      <c r="K13" s="52">
        <v>-336</v>
      </c>
      <c r="L13" s="52" t="s">
        <v>289</v>
      </c>
      <c r="M13" s="53" t="s">
        <v>187</v>
      </c>
      <c r="N13" s="53" t="s">
        <v>188</v>
      </c>
      <c r="O13" s="54" t="s">
        <v>294</v>
      </c>
      <c r="P13" s="55" t="s">
        <v>284</v>
      </c>
    </row>
    <row r="14" spans="1:16" ht="12.75" customHeight="1" thickBot="1" x14ac:dyDescent="0.25">
      <c r="A14" s="5" t="str">
        <f t="shared" si="0"/>
        <v> BBS 23 </v>
      </c>
      <c r="B14" s="17" t="str">
        <f t="shared" si="1"/>
        <v>II</v>
      </c>
      <c r="C14" s="5">
        <f t="shared" si="2"/>
        <v>42628.392</v>
      </c>
      <c r="D14" s="9" t="str">
        <f t="shared" si="3"/>
        <v>vis</v>
      </c>
      <c r="E14" s="51">
        <f>VLOOKUP(C14,Active!C$21:E$972,3,FALSE)</f>
        <v>157.50317676408366</v>
      </c>
      <c r="F14" s="17" t="s">
        <v>75</v>
      </c>
      <c r="G14" s="9" t="str">
        <f t="shared" si="4"/>
        <v>42628.392</v>
      </c>
      <c r="H14" s="5">
        <f t="shared" si="5"/>
        <v>157.5</v>
      </c>
      <c r="I14" s="52" t="s">
        <v>321</v>
      </c>
      <c r="J14" s="53" t="s">
        <v>322</v>
      </c>
      <c r="K14" s="52">
        <v>157.5</v>
      </c>
      <c r="L14" s="52" t="s">
        <v>118</v>
      </c>
      <c r="M14" s="53" t="s">
        <v>143</v>
      </c>
      <c r="N14" s="53"/>
      <c r="O14" s="54" t="s">
        <v>202</v>
      </c>
      <c r="P14" s="54" t="s">
        <v>323</v>
      </c>
    </row>
    <row r="15" spans="1:16" ht="12.75" customHeight="1" thickBot="1" x14ac:dyDescent="0.25">
      <c r="A15" s="5" t="str">
        <f t="shared" si="0"/>
        <v> BBS 23 </v>
      </c>
      <c r="B15" s="17" t="str">
        <f t="shared" si="1"/>
        <v>I</v>
      </c>
      <c r="C15" s="5">
        <f t="shared" si="2"/>
        <v>42629.364000000001</v>
      </c>
      <c r="D15" s="9" t="str">
        <f t="shared" si="3"/>
        <v>vis</v>
      </c>
      <c r="E15" s="51">
        <f>VLOOKUP(C15,Active!C$21:E$972,3,FALSE)</f>
        <v>158.0102383134533</v>
      </c>
      <c r="F15" s="17" t="s">
        <v>75</v>
      </c>
      <c r="G15" s="9" t="str">
        <f t="shared" si="4"/>
        <v>42629.364</v>
      </c>
      <c r="H15" s="5">
        <f t="shared" si="5"/>
        <v>158</v>
      </c>
      <c r="I15" s="52" t="s">
        <v>324</v>
      </c>
      <c r="J15" s="53" t="s">
        <v>325</v>
      </c>
      <c r="K15" s="52">
        <v>158</v>
      </c>
      <c r="L15" s="52" t="s">
        <v>326</v>
      </c>
      <c r="M15" s="53" t="s">
        <v>143</v>
      </c>
      <c r="N15" s="53"/>
      <c r="O15" s="54" t="s">
        <v>202</v>
      </c>
      <c r="P15" s="54" t="s">
        <v>323</v>
      </c>
    </row>
    <row r="16" spans="1:16" ht="12.75" customHeight="1" thickBot="1" x14ac:dyDescent="0.25">
      <c r="A16" s="5" t="str">
        <f t="shared" si="0"/>
        <v> BBS 32 </v>
      </c>
      <c r="B16" s="17" t="str">
        <f t="shared" si="1"/>
        <v>II</v>
      </c>
      <c r="C16" s="5">
        <f t="shared" si="2"/>
        <v>43161.283000000003</v>
      </c>
      <c r="D16" s="9" t="str">
        <f t="shared" si="3"/>
        <v>vis</v>
      </c>
      <c r="E16" s="51">
        <f>VLOOKUP(C16,Active!C$21:E$972,3,FALSE)</f>
        <v>435.49549785945516</v>
      </c>
      <c r="F16" s="17" t="s">
        <v>75</v>
      </c>
      <c r="G16" s="9" t="str">
        <f t="shared" si="4"/>
        <v>43161.283</v>
      </c>
      <c r="H16" s="5">
        <f t="shared" si="5"/>
        <v>435.5</v>
      </c>
      <c r="I16" s="52" t="s">
        <v>343</v>
      </c>
      <c r="J16" s="53" t="s">
        <v>344</v>
      </c>
      <c r="K16" s="52">
        <v>435.5</v>
      </c>
      <c r="L16" s="52" t="s">
        <v>255</v>
      </c>
      <c r="M16" s="53" t="s">
        <v>143</v>
      </c>
      <c r="N16" s="53"/>
      <c r="O16" s="54" t="s">
        <v>202</v>
      </c>
      <c r="P16" s="54" t="s">
        <v>345</v>
      </c>
    </row>
    <row r="17" spans="1:16" ht="12.75" customHeight="1" thickBot="1" x14ac:dyDescent="0.25">
      <c r="A17" s="5" t="str">
        <f t="shared" si="0"/>
        <v>BAVM 32 </v>
      </c>
      <c r="B17" s="17" t="str">
        <f t="shared" si="1"/>
        <v>I</v>
      </c>
      <c r="C17" s="5">
        <f t="shared" si="2"/>
        <v>44544.317000000003</v>
      </c>
      <c r="D17" s="9" t="str">
        <f t="shared" si="3"/>
        <v>vis</v>
      </c>
      <c r="E17" s="51">
        <f>VLOOKUP(C17,Active!C$21:E$972,3,FALSE)</f>
        <v>1156.9804390834834</v>
      </c>
      <c r="F17" s="17" t="s">
        <v>75</v>
      </c>
      <c r="G17" s="9" t="str">
        <f t="shared" si="4"/>
        <v>44544.317</v>
      </c>
      <c r="H17" s="5">
        <f t="shared" si="5"/>
        <v>1157</v>
      </c>
      <c r="I17" s="52" t="s">
        <v>351</v>
      </c>
      <c r="J17" s="53" t="s">
        <v>352</v>
      </c>
      <c r="K17" s="52">
        <v>1157</v>
      </c>
      <c r="L17" s="52" t="s">
        <v>353</v>
      </c>
      <c r="M17" s="53" t="s">
        <v>143</v>
      </c>
      <c r="N17" s="53"/>
      <c r="O17" s="54" t="s">
        <v>349</v>
      </c>
      <c r="P17" s="55" t="s">
        <v>354</v>
      </c>
    </row>
    <row r="18" spans="1:16" ht="12.75" customHeight="1" thickBot="1" x14ac:dyDescent="0.25">
      <c r="A18" s="5" t="str">
        <f t="shared" si="0"/>
        <v>IBVS 2385 </v>
      </c>
      <c r="B18" s="17" t="str">
        <f t="shared" si="1"/>
        <v>I</v>
      </c>
      <c r="C18" s="5">
        <f t="shared" si="2"/>
        <v>45280.461199999998</v>
      </c>
      <c r="D18" s="9" t="str">
        <f t="shared" si="3"/>
        <v>vis</v>
      </c>
      <c r="E18" s="51">
        <f>VLOOKUP(C18,Active!C$21:E$972,3,FALSE)</f>
        <v>1541.003503497956</v>
      </c>
      <c r="F18" s="17" t="s">
        <v>75</v>
      </c>
      <c r="G18" s="9" t="str">
        <f t="shared" si="4"/>
        <v>45280.4612</v>
      </c>
      <c r="H18" s="5">
        <f t="shared" si="5"/>
        <v>1541</v>
      </c>
      <c r="I18" s="52" t="s">
        <v>355</v>
      </c>
      <c r="J18" s="53" t="s">
        <v>356</v>
      </c>
      <c r="K18" s="52">
        <v>1541</v>
      </c>
      <c r="L18" s="52" t="s">
        <v>357</v>
      </c>
      <c r="M18" s="53" t="s">
        <v>187</v>
      </c>
      <c r="N18" s="53" t="s">
        <v>188</v>
      </c>
      <c r="O18" s="54" t="s">
        <v>358</v>
      </c>
      <c r="P18" s="55" t="s">
        <v>359</v>
      </c>
    </row>
    <row r="19" spans="1:16" ht="12.75" customHeight="1" thickBot="1" x14ac:dyDescent="0.25">
      <c r="A19" s="5" t="str">
        <f t="shared" si="0"/>
        <v> BBS 102 </v>
      </c>
      <c r="B19" s="17" t="str">
        <f t="shared" si="1"/>
        <v>I</v>
      </c>
      <c r="C19" s="5">
        <f t="shared" si="2"/>
        <v>48882.355000000003</v>
      </c>
      <c r="D19" s="9" t="str">
        <f t="shared" si="3"/>
        <v>vis</v>
      </c>
      <c r="E19" s="51">
        <f>VLOOKUP(C19,Active!C$21:E$972,3,FALSE)</f>
        <v>3419.9971772530453</v>
      </c>
      <c r="F19" s="17" t="s">
        <v>75</v>
      </c>
      <c r="G19" s="9" t="str">
        <f t="shared" si="4"/>
        <v>48882.355</v>
      </c>
      <c r="H19" s="5">
        <f t="shared" si="5"/>
        <v>3420</v>
      </c>
      <c r="I19" s="52" t="s">
        <v>360</v>
      </c>
      <c r="J19" s="53" t="s">
        <v>361</v>
      </c>
      <c r="K19" s="52">
        <v>3420</v>
      </c>
      <c r="L19" s="52" t="s">
        <v>139</v>
      </c>
      <c r="M19" s="53" t="s">
        <v>187</v>
      </c>
      <c r="N19" s="53" t="s">
        <v>362</v>
      </c>
      <c r="O19" s="54" t="s">
        <v>202</v>
      </c>
      <c r="P19" s="54" t="s">
        <v>363</v>
      </c>
    </row>
    <row r="20" spans="1:16" ht="12.75" customHeight="1" thickBot="1" x14ac:dyDescent="0.25">
      <c r="A20" s="5" t="str">
        <f t="shared" si="0"/>
        <v>BAVM 93 </v>
      </c>
      <c r="B20" s="17" t="str">
        <f t="shared" si="1"/>
        <v>I</v>
      </c>
      <c r="C20" s="5">
        <f t="shared" si="2"/>
        <v>50080.438000000002</v>
      </c>
      <c r="D20" s="9" t="str">
        <f t="shared" si="3"/>
        <v>vis</v>
      </c>
      <c r="E20" s="51">
        <f>VLOOKUP(C20,Active!C$21:E$972,3,FALSE)</f>
        <v>4044.9990519983562</v>
      </c>
      <c r="F20" s="17" t="s">
        <v>75</v>
      </c>
      <c r="G20" s="9" t="str">
        <f t="shared" si="4"/>
        <v>50080.438</v>
      </c>
      <c r="H20" s="5">
        <f t="shared" si="5"/>
        <v>4045</v>
      </c>
      <c r="I20" s="52" t="s">
        <v>364</v>
      </c>
      <c r="J20" s="53" t="s">
        <v>365</v>
      </c>
      <c r="K20" s="52">
        <v>4045</v>
      </c>
      <c r="L20" s="52" t="s">
        <v>183</v>
      </c>
      <c r="M20" s="53" t="s">
        <v>143</v>
      </c>
      <c r="N20" s="53"/>
      <c r="O20" s="54" t="s">
        <v>366</v>
      </c>
      <c r="P20" s="55" t="s">
        <v>367</v>
      </c>
    </row>
    <row r="21" spans="1:16" ht="12.75" customHeight="1" thickBot="1" x14ac:dyDescent="0.25">
      <c r="A21" s="5" t="str">
        <f t="shared" si="0"/>
        <v>BAVM 152 </v>
      </c>
      <c r="B21" s="17" t="str">
        <f t="shared" si="1"/>
        <v>I</v>
      </c>
      <c r="C21" s="5">
        <f t="shared" si="2"/>
        <v>52179.484600000003</v>
      </c>
      <c r="D21" s="9" t="str">
        <f t="shared" si="3"/>
        <v>vis</v>
      </c>
      <c r="E21" s="51">
        <f>VLOOKUP(C21,Active!C$21:E$972,3,FALSE)</f>
        <v>5140.0050408804063</v>
      </c>
      <c r="F21" s="17" t="s">
        <v>75</v>
      </c>
      <c r="G21" s="9" t="str">
        <f t="shared" si="4"/>
        <v>52179.4846</v>
      </c>
      <c r="H21" s="5">
        <f t="shared" si="5"/>
        <v>5140</v>
      </c>
      <c r="I21" s="52" t="s">
        <v>368</v>
      </c>
      <c r="J21" s="53" t="s">
        <v>369</v>
      </c>
      <c r="K21" s="52">
        <v>5140</v>
      </c>
      <c r="L21" s="52" t="s">
        <v>370</v>
      </c>
      <c r="M21" s="53" t="s">
        <v>187</v>
      </c>
      <c r="N21" s="53" t="s">
        <v>193</v>
      </c>
      <c r="O21" s="54" t="s">
        <v>371</v>
      </c>
      <c r="P21" s="55" t="s">
        <v>372</v>
      </c>
    </row>
    <row r="22" spans="1:16" ht="12.75" customHeight="1" thickBot="1" x14ac:dyDescent="0.25">
      <c r="A22" s="5" t="str">
        <f t="shared" si="0"/>
        <v>BAVM 152 </v>
      </c>
      <c r="B22" s="17" t="str">
        <f t="shared" si="1"/>
        <v>II</v>
      </c>
      <c r="C22" s="5">
        <f t="shared" si="2"/>
        <v>52205.364800000003</v>
      </c>
      <c r="D22" s="9" t="str">
        <f t="shared" si="3"/>
        <v>vis</v>
      </c>
      <c r="E22" s="51">
        <f>VLOOKUP(C22,Active!C$21:E$972,3,FALSE)</f>
        <v>5153.5059198001336</v>
      </c>
      <c r="F22" s="17" t="s">
        <v>75</v>
      </c>
      <c r="G22" s="9" t="str">
        <f t="shared" si="4"/>
        <v>52205.3648</v>
      </c>
      <c r="H22" s="5">
        <f t="shared" si="5"/>
        <v>5153.5</v>
      </c>
      <c r="I22" s="52" t="s">
        <v>373</v>
      </c>
      <c r="J22" s="53" t="s">
        <v>374</v>
      </c>
      <c r="K22" s="52">
        <v>5153.5</v>
      </c>
      <c r="L22" s="52" t="s">
        <v>375</v>
      </c>
      <c r="M22" s="53" t="s">
        <v>187</v>
      </c>
      <c r="N22" s="53" t="s">
        <v>193</v>
      </c>
      <c r="O22" s="54" t="s">
        <v>371</v>
      </c>
      <c r="P22" s="55" t="s">
        <v>372</v>
      </c>
    </row>
    <row r="23" spans="1:16" ht="12.75" customHeight="1" thickBot="1" x14ac:dyDescent="0.25">
      <c r="A23" s="5" t="str">
        <f t="shared" si="0"/>
        <v>BAVM 152 </v>
      </c>
      <c r="B23" s="17" t="str">
        <f t="shared" si="1"/>
        <v>II</v>
      </c>
      <c r="C23" s="5">
        <f t="shared" si="2"/>
        <v>52224.5429</v>
      </c>
      <c r="D23" s="9" t="str">
        <f t="shared" si="3"/>
        <v>vis</v>
      </c>
      <c r="E23" s="51">
        <f>VLOOKUP(C23,Active!C$21:E$972,3,FALSE)</f>
        <v>5163.5105258700396</v>
      </c>
      <c r="F23" s="17" t="s">
        <v>75</v>
      </c>
      <c r="G23" s="9" t="str">
        <f t="shared" si="4"/>
        <v>52224.5429</v>
      </c>
      <c r="H23" s="5">
        <f t="shared" si="5"/>
        <v>5163.5</v>
      </c>
      <c r="I23" s="52" t="s">
        <v>376</v>
      </c>
      <c r="J23" s="53" t="s">
        <v>377</v>
      </c>
      <c r="K23" s="52">
        <v>5163.5</v>
      </c>
      <c r="L23" s="52" t="s">
        <v>378</v>
      </c>
      <c r="M23" s="53" t="s">
        <v>187</v>
      </c>
      <c r="N23" s="53" t="s">
        <v>193</v>
      </c>
      <c r="O23" s="54" t="s">
        <v>371</v>
      </c>
      <c r="P23" s="55" t="s">
        <v>372</v>
      </c>
    </row>
    <row r="24" spans="1:16" ht="12.75" customHeight="1" thickBot="1" x14ac:dyDescent="0.25">
      <c r="A24" s="5" t="str">
        <f t="shared" si="0"/>
        <v>BAVM 158 </v>
      </c>
      <c r="B24" s="17" t="str">
        <f t="shared" si="1"/>
        <v>I</v>
      </c>
      <c r="C24" s="5">
        <f t="shared" si="2"/>
        <v>52618.460400000004</v>
      </c>
      <c r="D24" s="9" t="str">
        <f t="shared" si="3"/>
        <v>vis</v>
      </c>
      <c r="E24" s="51">
        <f>VLOOKUP(C24,Active!C$21:E$972,3,FALSE)</f>
        <v>5369.0047829415353</v>
      </c>
      <c r="F24" s="17" t="s">
        <v>75</v>
      </c>
      <c r="G24" s="9" t="str">
        <f t="shared" si="4"/>
        <v>52618.4604</v>
      </c>
      <c r="H24" s="5">
        <f t="shared" si="5"/>
        <v>5369</v>
      </c>
      <c r="I24" s="52" t="s">
        <v>384</v>
      </c>
      <c r="J24" s="53" t="s">
        <v>385</v>
      </c>
      <c r="K24" s="52">
        <v>5369</v>
      </c>
      <c r="L24" s="52" t="s">
        <v>386</v>
      </c>
      <c r="M24" s="53" t="s">
        <v>187</v>
      </c>
      <c r="N24" s="53" t="s">
        <v>387</v>
      </c>
      <c r="O24" s="54" t="s">
        <v>371</v>
      </c>
      <c r="P24" s="55" t="s">
        <v>388</v>
      </c>
    </row>
    <row r="25" spans="1:16" ht="12.75" customHeight="1" thickBot="1" x14ac:dyDescent="0.25">
      <c r="A25" s="5" t="str">
        <f t="shared" si="0"/>
        <v>BAVM 173 </v>
      </c>
      <c r="B25" s="17" t="str">
        <f t="shared" si="1"/>
        <v>II</v>
      </c>
      <c r="C25" s="5">
        <f t="shared" si="2"/>
        <v>53382.363499999999</v>
      </c>
      <c r="D25" s="9" t="str">
        <f t="shared" si="3"/>
        <v>vis</v>
      </c>
      <c r="E25" s="51">
        <f>VLOOKUP(C25,Active!C$21:E$972,3,FALSE)</f>
        <v>5767.5087844370519</v>
      </c>
      <c r="F25" s="17" t="s">
        <v>75</v>
      </c>
      <c r="G25" s="9" t="str">
        <f t="shared" si="4"/>
        <v>53382.3635</v>
      </c>
      <c r="H25" s="5">
        <f t="shared" si="5"/>
        <v>5767.5</v>
      </c>
      <c r="I25" s="52" t="s">
        <v>389</v>
      </c>
      <c r="J25" s="53" t="s">
        <v>390</v>
      </c>
      <c r="K25" s="52" t="s">
        <v>391</v>
      </c>
      <c r="L25" s="52" t="s">
        <v>392</v>
      </c>
      <c r="M25" s="53" t="s">
        <v>187</v>
      </c>
      <c r="N25" s="53" t="s">
        <v>387</v>
      </c>
      <c r="O25" s="54" t="s">
        <v>371</v>
      </c>
      <c r="P25" s="55" t="s">
        <v>393</v>
      </c>
    </row>
    <row r="26" spans="1:16" ht="12.75" customHeight="1" thickBot="1" x14ac:dyDescent="0.25">
      <c r="A26" s="5" t="str">
        <f t="shared" si="0"/>
        <v>BAVM 178 </v>
      </c>
      <c r="B26" s="17" t="str">
        <f t="shared" si="1"/>
        <v>II</v>
      </c>
      <c r="C26" s="5">
        <f t="shared" si="2"/>
        <v>53654.5697</v>
      </c>
      <c r="D26" s="9" t="str">
        <f t="shared" si="3"/>
        <v>vis</v>
      </c>
      <c r="E26" s="51">
        <f>VLOOKUP(C26,Active!C$21:E$972,3,FALSE)</f>
        <v>5909.5101193339642</v>
      </c>
      <c r="F26" s="17" t="s">
        <v>75</v>
      </c>
      <c r="G26" s="9" t="str">
        <f t="shared" si="4"/>
        <v>53654.5697</v>
      </c>
      <c r="H26" s="5">
        <f t="shared" si="5"/>
        <v>5909.5</v>
      </c>
      <c r="I26" s="52" t="s">
        <v>394</v>
      </c>
      <c r="J26" s="53" t="s">
        <v>395</v>
      </c>
      <c r="K26" s="52" t="s">
        <v>396</v>
      </c>
      <c r="L26" s="52" t="s">
        <v>397</v>
      </c>
      <c r="M26" s="53" t="s">
        <v>398</v>
      </c>
      <c r="N26" s="53" t="s">
        <v>387</v>
      </c>
      <c r="O26" s="54" t="s">
        <v>371</v>
      </c>
      <c r="P26" s="55" t="s">
        <v>399</v>
      </c>
    </row>
    <row r="27" spans="1:16" ht="12.75" customHeight="1" thickBot="1" x14ac:dyDescent="0.25">
      <c r="A27" s="5" t="str">
        <f t="shared" si="0"/>
        <v>BAVM 178 </v>
      </c>
      <c r="B27" s="17" t="str">
        <f t="shared" si="1"/>
        <v>I</v>
      </c>
      <c r="C27" s="5">
        <f t="shared" si="2"/>
        <v>53659.3537</v>
      </c>
      <c r="D27" s="9" t="str">
        <f t="shared" si="3"/>
        <v>vis</v>
      </c>
      <c r="E27" s="51">
        <f>VLOOKUP(C27,Active!C$21:E$972,3,FALSE)</f>
        <v>5912.0057802929969</v>
      </c>
      <c r="F27" s="17" t="s">
        <v>75</v>
      </c>
      <c r="G27" s="9" t="str">
        <f t="shared" si="4"/>
        <v>53659.3537</v>
      </c>
      <c r="H27" s="5">
        <f t="shared" si="5"/>
        <v>5912</v>
      </c>
      <c r="I27" s="52" t="s">
        <v>400</v>
      </c>
      <c r="J27" s="53" t="s">
        <v>401</v>
      </c>
      <c r="K27" s="52" t="s">
        <v>402</v>
      </c>
      <c r="L27" s="52" t="s">
        <v>403</v>
      </c>
      <c r="M27" s="53" t="s">
        <v>398</v>
      </c>
      <c r="N27" s="53" t="s">
        <v>387</v>
      </c>
      <c r="O27" s="54" t="s">
        <v>371</v>
      </c>
      <c r="P27" s="55" t="s">
        <v>399</v>
      </c>
    </row>
    <row r="28" spans="1:16" ht="12.75" customHeight="1" thickBot="1" x14ac:dyDescent="0.25">
      <c r="A28" s="5" t="str">
        <f t="shared" si="0"/>
        <v>BAVM 183 </v>
      </c>
      <c r="B28" s="17" t="str">
        <f t="shared" si="1"/>
        <v>II</v>
      </c>
      <c r="C28" s="5">
        <f t="shared" si="2"/>
        <v>54026.441599999998</v>
      </c>
      <c r="D28" s="9" t="str">
        <f t="shared" si="3"/>
        <v>vis</v>
      </c>
      <c r="E28" s="51">
        <f>VLOOKUP(C28,Active!C$21:E$972,3,FALSE)</f>
        <v>6103.503886598085</v>
      </c>
      <c r="F28" s="17" t="s">
        <v>75</v>
      </c>
      <c r="G28" s="9" t="str">
        <f t="shared" si="4"/>
        <v>54026.4416</v>
      </c>
      <c r="H28" s="5">
        <f t="shared" si="5"/>
        <v>6103.5</v>
      </c>
      <c r="I28" s="52" t="s">
        <v>404</v>
      </c>
      <c r="J28" s="53" t="s">
        <v>405</v>
      </c>
      <c r="K28" s="52" t="s">
        <v>406</v>
      </c>
      <c r="L28" s="52" t="s">
        <v>407</v>
      </c>
      <c r="M28" s="53" t="s">
        <v>398</v>
      </c>
      <c r="N28" s="53" t="s">
        <v>387</v>
      </c>
      <c r="O28" s="54" t="s">
        <v>408</v>
      </c>
      <c r="P28" s="55" t="s">
        <v>409</v>
      </c>
    </row>
    <row r="29" spans="1:16" ht="12.75" customHeight="1" thickBot="1" x14ac:dyDescent="0.25">
      <c r="A29" s="5" t="str">
        <f t="shared" si="0"/>
        <v>IBVS 5871 </v>
      </c>
      <c r="B29" s="17" t="str">
        <f t="shared" si="1"/>
        <v>II</v>
      </c>
      <c r="C29" s="5">
        <f t="shared" si="2"/>
        <v>54783.637699999999</v>
      </c>
      <c r="D29" s="9" t="str">
        <f t="shared" si="3"/>
        <v>vis</v>
      </c>
      <c r="E29" s="51">
        <f>VLOOKUP(C29,Active!C$21:E$972,3,FALSE)</f>
        <v>6498.5090590693071</v>
      </c>
      <c r="F29" s="17" t="s">
        <v>75</v>
      </c>
      <c r="G29" s="9" t="str">
        <f t="shared" si="4"/>
        <v>54783.6377</v>
      </c>
      <c r="H29" s="5">
        <f t="shared" si="5"/>
        <v>6498.5</v>
      </c>
      <c r="I29" s="52" t="s">
        <v>410</v>
      </c>
      <c r="J29" s="53" t="s">
        <v>411</v>
      </c>
      <c r="K29" s="52" t="s">
        <v>412</v>
      </c>
      <c r="L29" s="52" t="s">
        <v>413</v>
      </c>
      <c r="M29" s="53" t="s">
        <v>398</v>
      </c>
      <c r="N29" s="53" t="s">
        <v>75</v>
      </c>
      <c r="O29" s="54" t="s">
        <v>202</v>
      </c>
      <c r="P29" s="55" t="s">
        <v>414</v>
      </c>
    </row>
    <row r="30" spans="1:16" ht="12.75" customHeight="1" thickBot="1" x14ac:dyDescent="0.25">
      <c r="A30" s="5" t="str">
        <f t="shared" si="0"/>
        <v>IBVS 5920 </v>
      </c>
      <c r="B30" s="17" t="str">
        <f t="shared" si="1"/>
        <v>I</v>
      </c>
      <c r="C30" s="5">
        <f t="shared" si="2"/>
        <v>55100.888099999996</v>
      </c>
      <c r="D30" s="9" t="str">
        <f t="shared" si="3"/>
        <v>vis</v>
      </c>
      <c r="E30" s="51">
        <f>VLOOKUP(C30,Active!C$21:E$972,3,FALSE)</f>
        <v>6664.0085234333774</v>
      </c>
      <c r="F30" s="17" t="s">
        <v>75</v>
      </c>
      <c r="G30" s="9" t="str">
        <f t="shared" si="4"/>
        <v>55100.8881</v>
      </c>
      <c r="H30" s="5">
        <f t="shared" si="5"/>
        <v>6664</v>
      </c>
      <c r="I30" s="52" t="s">
        <v>420</v>
      </c>
      <c r="J30" s="53" t="s">
        <v>421</v>
      </c>
      <c r="K30" s="52" t="s">
        <v>422</v>
      </c>
      <c r="L30" s="52" t="s">
        <v>423</v>
      </c>
      <c r="M30" s="53" t="s">
        <v>398</v>
      </c>
      <c r="N30" s="53" t="s">
        <v>75</v>
      </c>
      <c r="O30" s="54" t="s">
        <v>202</v>
      </c>
      <c r="P30" s="55" t="s">
        <v>424</v>
      </c>
    </row>
    <row r="31" spans="1:16" ht="12.75" customHeight="1" thickBot="1" x14ac:dyDescent="0.25">
      <c r="A31" s="5" t="str">
        <f t="shared" si="0"/>
        <v>IBVS 5960 </v>
      </c>
      <c r="B31" s="17" t="str">
        <f t="shared" si="1"/>
        <v>II</v>
      </c>
      <c r="C31" s="5">
        <f t="shared" si="2"/>
        <v>55469.885199999997</v>
      </c>
      <c r="D31" s="9" t="str">
        <f t="shared" si="3"/>
        <v>vis</v>
      </c>
      <c r="E31" s="51">
        <f>VLOOKUP(C31,Active!C$21:E$972,3,FALSE)</f>
        <v>6856.5025987817326</v>
      </c>
      <c r="F31" s="17" t="s">
        <v>75</v>
      </c>
      <c r="G31" s="9" t="str">
        <f t="shared" si="4"/>
        <v>55469.8852</v>
      </c>
      <c r="H31" s="5">
        <f t="shared" si="5"/>
        <v>6856.5</v>
      </c>
      <c r="I31" s="52" t="s">
        <v>425</v>
      </c>
      <c r="J31" s="53" t="s">
        <v>426</v>
      </c>
      <c r="K31" s="52" t="s">
        <v>427</v>
      </c>
      <c r="L31" s="52" t="s">
        <v>428</v>
      </c>
      <c r="M31" s="53" t="s">
        <v>398</v>
      </c>
      <c r="N31" s="53" t="s">
        <v>75</v>
      </c>
      <c r="O31" s="54" t="s">
        <v>202</v>
      </c>
      <c r="P31" s="55" t="s">
        <v>429</v>
      </c>
    </row>
    <row r="32" spans="1:16" ht="12.75" customHeight="1" thickBot="1" x14ac:dyDescent="0.25">
      <c r="A32" s="5" t="str">
        <f t="shared" si="0"/>
        <v>BAVM 215 </v>
      </c>
      <c r="B32" s="17" t="str">
        <f t="shared" si="1"/>
        <v>I</v>
      </c>
      <c r="C32" s="5">
        <f t="shared" si="2"/>
        <v>55499.602400000003</v>
      </c>
      <c r="D32" s="9" t="str">
        <f t="shared" si="3"/>
        <v>vis</v>
      </c>
      <c r="E32" s="51">
        <f>VLOOKUP(C32,Active!C$21:E$972,3,FALSE)</f>
        <v>6872.0051188176449</v>
      </c>
      <c r="F32" s="17" t="s">
        <v>75</v>
      </c>
      <c r="G32" s="9" t="str">
        <f t="shared" si="4"/>
        <v>55499.6024</v>
      </c>
      <c r="H32" s="5">
        <f t="shared" si="5"/>
        <v>6872</v>
      </c>
      <c r="I32" s="52" t="s">
        <v>430</v>
      </c>
      <c r="J32" s="53" t="s">
        <v>431</v>
      </c>
      <c r="K32" s="52" t="s">
        <v>432</v>
      </c>
      <c r="L32" s="52" t="s">
        <v>433</v>
      </c>
      <c r="M32" s="53" t="s">
        <v>398</v>
      </c>
      <c r="N32" s="53" t="s">
        <v>75</v>
      </c>
      <c r="O32" s="54" t="s">
        <v>371</v>
      </c>
      <c r="P32" s="55" t="s">
        <v>434</v>
      </c>
    </row>
    <row r="33" spans="1:16" ht="12.75" customHeight="1" thickBot="1" x14ac:dyDescent="0.25">
      <c r="A33" s="5" t="str">
        <f t="shared" si="0"/>
        <v>IBVS 6011 </v>
      </c>
      <c r="B33" s="17" t="str">
        <f t="shared" si="1"/>
        <v>I</v>
      </c>
      <c r="C33" s="5">
        <f t="shared" si="2"/>
        <v>55888.741900000001</v>
      </c>
      <c r="D33" s="9" t="str">
        <f t="shared" si="3"/>
        <v>vis</v>
      </c>
      <c r="E33" s="51">
        <f>VLOOKUP(C33,Active!C$21:E$972,3,FALSE)</f>
        <v>7075.0068449396676</v>
      </c>
      <c r="F33" s="17" t="s">
        <v>75</v>
      </c>
      <c r="G33" s="9" t="str">
        <f t="shared" si="4"/>
        <v>55888.7419</v>
      </c>
      <c r="H33" s="5">
        <f t="shared" si="5"/>
        <v>7075</v>
      </c>
      <c r="I33" s="52" t="s">
        <v>449</v>
      </c>
      <c r="J33" s="53" t="s">
        <v>450</v>
      </c>
      <c r="K33" s="52" t="s">
        <v>451</v>
      </c>
      <c r="L33" s="52" t="s">
        <v>452</v>
      </c>
      <c r="M33" s="53" t="s">
        <v>398</v>
      </c>
      <c r="N33" s="53" t="s">
        <v>75</v>
      </c>
      <c r="O33" s="54" t="s">
        <v>202</v>
      </c>
      <c r="P33" s="55" t="s">
        <v>453</v>
      </c>
    </row>
    <row r="34" spans="1:16" ht="12.75" customHeight="1" thickBot="1" x14ac:dyDescent="0.25">
      <c r="A34" s="5" t="str">
        <f t="shared" si="0"/>
        <v>BAVM 234 </v>
      </c>
      <c r="B34" s="17" t="str">
        <f t="shared" si="1"/>
        <v>I</v>
      </c>
      <c r="C34" s="5">
        <f t="shared" si="2"/>
        <v>56584.583700000003</v>
      </c>
      <c r="D34" s="9" t="str">
        <f t="shared" si="3"/>
        <v>vis</v>
      </c>
      <c r="E34" s="51">
        <f>VLOOKUP(C34,Active!C$21:E$972,3,FALSE)</f>
        <v>7438.0054264454175</v>
      </c>
      <c r="F34" s="17" t="s">
        <v>75</v>
      </c>
      <c r="G34" s="9" t="str">
        <f t="shared" si="4"/>
        <v>56584.5837</v>
      </c>
      <c r="H34" s="5">
        <f t="shared" si="5"/>
        <v>7438</v>
      </c>
      <c r="I34" s="52" t="s">
        <v>454</v>
      </c>
      <c r="J34" s="53" t="s">
        <v>455</v>
      </c>
      <c r="K34" s="52" t="s">
        <v>456</v>
      </c>
      <c r="L34" s="52" t="s">
        <v>381</v>
      </c>
      <c r="M34" s="53" t="s">
        <v>398</v>
      </c>
      <c r="N34" s="53" t="s">
        <v>387</v>
      </c>
      <c r="O34" s="54" t="s">
        <v>371</v>
      </c>
      <c r="P34" s="55" t="s">
        <v>457</v>
      </c>
    </row>
    <row r="35" spans="1:16" ht="12.75" customHeight="1" thickBot="1" x14ac:dyDescent="0.25">
      <c r="A35" s="5" t="str">
        <f t="shared" si="0"/>
        <v>BAVM 239 </v>
      </c>
      <c r="B35" s="17" t="str">
        <f t="shared" si="1"/>
        <v>I</v>
      </c>
      <c r="C35" s="5">
        <f t="shared" si="2"/>
        <v>56908.544300000001</v>
      </c>
      <c r="D35" s="9" t="str">
        <f t="shared" si="3"/>
        <v>vis</v>
      </c>
      <c r="E35" s="51">
        <f>VLOOKUP(C35,Active!C$21:E$972,3,FALSE)</f>
        <v>7607.00538917222</v>
      </c>
      <c r="F35" s="17" t="s">
        <v>75</v>
      </c>
      <c r="G35" s="9" t="str">
        <f t="shared" si="4"/>
        <v>56908.5443</v>
      </c>
      <c r="H35" s="5">
        <f t="shared" si="5"/>
        <v>7607</v>
      </c>
      <c r="I35" s="52" t="s">
        <v>458</v>
      </c>
      <c r="J35" s="53" t="s">
        <v>459</v>
      </c>
      <c r="K35" s="52" t="s">
        <v>460</v>
      </c>
      <c r="L35" s="52" t="s">
        <v>461</v>
      </c>
      <c r="M35" s="53" t="s">
        <v>398</v>
      </c>
      <c r="N35" s="53" t="s">
        <v>387</v>
      </c>
      <c r="O35" s="54" t="s">
        <v>371</v>
      </c>
      <c r="P35" s="55" t="s">
        <v>462</v>
      </c>
    </row>
    <row r="36" spans="1:16" ht="12.75" customHeight="1" thickBot="1" x14ac:dyDescent="0.25">
      <c r="A36" s="5" t="str">
        <f t="shared" si="0"/>
        <v> TKZ 35.91 </v>
      </c>
      <c r="B36" s="17" t="str">
        <f t="shared" si="1"/>
        <v>II</v>
      </c>
      <c r="C36" s="5">
        <f t="shared" si="2"/>
        <v>28805.449000000001</v>
      </c>
      <c r="D36" s="9" t="str">
        <f t="shared" si="3"/>
        <v>vis</v>
      </c>
      <c r="E36" s="51">
        <f>VLOOKUP(C36,Active!C$21:E$972,3,FALSE)</f>
        <v>-7053.4874553520422</v>
      </c>
      <c r="F36" s="17" t="s">
        <v>75</v>
      </c>
      <c r="G36" s="9" t="str">
        <f t="shared" si="4"/>
        <v>28805.449</v>
      </c>
      <c r="H36" s="5">
        <f t="shared" si="5"/>
        <v>-7053.5</v>
      </c>
      <c r="I36" s="52" t="s">
        <v>78</v>
      </c>
      <c r="J36" s="53" t="s">
        <v>79</v>
      </c>
      <c r="K36" s="52">
        <v>-7053.5</v>
      </c>
      <c r="L36" s="52" t="s">
        <v>80</v>
      </c>
      <c r="M36" s="53" t="s">
        <v>81</v>
      </c>
      <c r="N36" s="53"/>
      <c r="O36" s="54" t="s">
        <v>82</v>
      </c>
      <c r="P36" s="54" t="s">
        <v>83</v>
      </c>
    </row>
    <row r="37" spans="1:16" ht="12.75" customHeight="1" thickBot="1" x14ac:dyDescent="0.25">
      <c r="A37" s="5" t="str">
        <f t="shared" si="0"/>
        <v> TKZ 35.91 </v>
      </c>
      <c r="B37" s="17" t="str">
        <f t="shared" si="1"/>
        <v>II</v>
      </c>
      <c r="C37" s="5">
        <f t="shared" si="2"/>
        <v>30099.327000000001</v>
      </c>
      <c r="D37" s="9" t="str">
        <f t="shared" si="3"/>
        <v>vis</v>
      </c>
      <c r="E37" s="51">
        <f>VLOOKUP(C37,Active!C$21:E$972,3,FALSE)</f>
        <v>-6378.5123695760858</v>
      </c>
      <c r="F37" s="17" t="s">
        <v>75</v>
      </c>
      <c r="G37" s="9" t="str">
        <f t="shared" si="4"/>
        <v>30099.327</v>
      </c>
      <c r="H37" s="5">
        <f t="shared" si="5"/>
        <v>-6378.5</v>
      </c>
      <c r="I37" s="52" t="s">
        <v>84</v>
      </c>
      <c r="J37" s="53" t="s">
        <v>85</v>
      </c>
      <c r="K37" s="52">
        <v>-6378.5</v>
      </c>
      <c r="L37" s="52" t="s">
        <v>86</v>
      </c>
      <c r="M37" s="53" t="s">
        <v>81</v>
      </c>
      <c r="N37" s="53"/>
      <c r="O37" s="54" t="s">
        <v>82</v>
      </c>
      <c r="P37" s="54" t="s">
        <v>83</v>
      </c>
    </row>
    <row r="38" spans="1:16" ht="12.75" customHeight="1" thickBot="1" x14ac:dyDescent="0.25">
      <c r="A38" s="5" t="str">
        <f t="shared" si="0"/>
        <v> TKZ 35.91 </v>
      </c>
      <c r="B38" s="17" t="str">
        <f t="shared" si="1"/>
        <v>I</v>
      </c>
      <c r="C38" s="5">
        <f t="shared" si="2"/>
        <v>30100.303</v>
      </c>
      <c r="D38" s="9" t="str">
        <f t="shared" si="3"/>
        <v>vis</v>
      </c>
      <c r="E38" s="51">
        <f>VLOOKUP(C38,Active!C$21:E$972,3,FALSE)</f>
        <v>-6378.0032213536751</v>
      </c>
      <c r="F38" s="17" t="s">
        <v>75</v>
      </c>
      <c r="G38" s="9" t="str">
        <f t="shared" si="4"/>
        <v>30100.303</v>
      </c>
      <c r="H38" s="5">
        <f t="shared" si="5"/>
        <v>-6378</v>
      </c>
      <c r="I38" s="52" t="s">
        <v>87</v>
      </c>
      <c r="J38" s="53" t="s">
        <v>88</v>
      </c>
      <c r="K38" s="52">
        <v>-6378</v>
      </c>
      <c r="L38" s="52" t="s">
        <v>89</v>
      </c>
      <c r="M38" s="53" t="s">
        <v>81</v>
      </c>
      <c r="N38" s="53"/>
      <c r="O38" s="54" t="s">
        <v>82</v>
      </c>
      <c r="P38" s="54" t="s">
        <v>83</v>
      </c>
    </row>
    <row r="39" spans="1:16" ht="12.75" customHeight="1" thickBot="1" x14ac:dyDescent="0.25">
      <c r="A39" s="5" t="str">
        <f t="shared" si="0"/>
        <v> AC 149.20 </v>
      </c>
      <c r="B39" s="17" t="str">
        <f t="shared" si="1"/>
        <v>I</v>
      </c>
      <c r="C39" s="5">
        <f t="shared" si="2"/>
        <v>30288.15</v>
      </c>
      <c r="D39" s="9" t="str">
        <f t="shared" si="3"/>
        <v>vis</v>
      </c>
      <c r="E39" s="51">
        <f>VLOOKUP(C39,Active!C$21:E$972,3,FALSE)</f>
        <v>-6280.0094035920647</v>
      </c>
      <c r="F39" s="17" t="s">
        <v>75</v>
      </c>
      <c r="G39" s="9" t="str">
        <f t="shared" si="4"/>
        <v>30288.15</v>
      </c>
      <c r="H39" s="5">
        <f t="shared" si="5"/>
        <v>-6280</v>
      </c>
      <c r="I39" s="52" t="s">
        <v>90</v>
      </c>
      <c r="J39" s="53" t="s">
        <v>91</v>
      </c>
      <c r="K39" s="52">
        <v>-6280</v>
      </c>
      <c r="L39" s="52" t="s">
        <v>92</v>
      </c>
      <c r="M39" s="53" t="s">
        <v>81</v>
      </c>
      <c r="N39" s="53"/>
      <c r="O39" s="54" t="s">
        <v>93</v>
      </c>
      <c r="P39" s="54" t="s">
        <v>94</v>
      </c>
    </row>
    <row r="40" spans="1:16" ht="12.75" customHeight="1" thickBot="1" x14ac:dyDescent="0.25">
      <c r="A40" s="5" t="str">
        <f t="shared" si="0"/>
        <v> AC 149.20 </v>
      </c>
      <c r="B40" s="17" t="str">
        <f t="shared" si="1"/>
        <v>I</v>
      </c>
      <c r="C40" s="5">
        <f t="shared" si="2"/>
        <v>30999.24</v>
      </c>
      <c r="D40" s="9" t="str">
        <f t="shared" si="3"/>
        <v>vis</v>
      </c>
      <c r="E40" s="51">
        <f>VLOOKUP(C40,Active!C$21:E$972,3,FALSE)</f>
        <v>-5909.0563201140048</v>
      </c>
      <c r="F40" s="17" t="s">
        <v>75</v>
      </c>
      <c r="G40" s="9" t="str">
        <f t="shared" si="4"/>
        <v>30999.24</v>
      </c>
      <c r="H40" s="5">
        <f t="shared" si="5"/>
        <v>-5909</v>
      </c>
      <c r="I40" s="52" t="s">
        <v>95</v>
      </c>
      <c r="J40" s="53" t="s">
        <v>96</v>
      </c>
      <c r="K40" s="52">
        <v>-5909</v>
      </c>
      <c r="L40" s="52" t="s">
        <v>97</v>
      </c>
      <c r="M40" s="53" t="s">
        <v>81</v>
      </c>
      <c r="N40" s="53"/>
      <c r="O40" s="54" t="s">
        <v>93</v>
      </c>
      <c r="P40" s="54" t="s">
        <v>94</v>
      </c>
    </row>
    <row r="41" spans="1:16" ht="12.75" customHeight="1" thickBot="1" x14ac:dyDescent="0.25">
      <c r="A41" s="5" t="str">
        <f t="shared" si="0"/>
        <v> AC 149.20 </v>
      </c>
      <c r="B41" s="17" t="str">
        <f t="shared" si="1"/>
        <v>II</v>
      </c>
      <c r="C41" s="5">
        <f t="shared" si="2"/>
        <v>31002.23</v>
      </c>
      <c r="D41" s="9" t="str">
        <f t="shared" si="3"/>
        <v>vis</v>
      </c>
      <c r="E41" s="51">
        <f>VLOOKUP(C41,Active!C$21:E$972,3,FALSE)</f>
        <v>-5907.4965320146102</v>
      </c>
      <c r="F41" s="17" t="s">
        <v>75</v>
      </c>
      <c r="G41" s="9" t="str">
        <f t="shared" si="4"/>
        <v>31002.23</v>
      </c>
      <c r="H41" s="5">
        <f t="shared" si="5"/>
        <v>-5907.5</v>
      </c>
      <c r="I41" s="52" t="s">
        <v>98</v>
      </c>
      <c r="J41" s="53" t="s">
        <v>99</v>
      </c>
      <c r="K41" s="52">
        <v>-5907.5</v>
      </c>
      <c r="L41" s="52" t="s">
        <v>100</v>
      </c>
      <c r="M41" s="53" t="s">
        <v>81</v>
      </c>
      <c r="N41" s="53"/>
      <c r="O41" s="54" t="s">
        <v>93</v>
      </c>
      <c r="P41" s="54" t="s">
        <v>94</v>
      </c>
    </row>
    <row r="42" spans="1:16" ht="12.75" customHeight="1" thickBot="1" x14ac:dyDescent="0.25">
      <c r="A42" s="5" t="str">
        <f t="shared" si="0"/>
        <v> AC 149.20 </v>
      </c>
      <c r="B42" s="17" t="str">
        <f t="shared" si="1"/>
        <v>II</v>
      </c>
      <c r="C42" s="5">
        <f t="shared" si="2"/>
        <v>31004.26</v>
      </c>
      <c r="D42" s="9" t="str">
        <f t="shared" si="3"/>
        <v>vis</v>
      </c>
      <c r="E42" s="51">
        <f>VLOOKUP(C42,Active!C$21:E$972,3,FALSE)</f>
        <v>-5906.4375454454557</v>
      </c>
      <c r="F42" s="17" t="s">
        <v>75</v>
      </c>
      <c r="G42" s="9" t="str">
        <f t="shared" si="4"/>
        <v>31004.26</v>
      </c>
      <c r="H42" s="5">
        <f t="shared" si="5"/>
        <v>-5906.5</v>
      </c>
      <c r="I42" s="52" t="s">
        <v>101</v>
      </c>
      <c r="J42" s="53" t="s">
        <v>102</v>
      </c>
      <c r="K42" s="52">
        <v>-5906.5</v>
      </c>
      <c r="L42" s="52" t="s">
        <v>103</v>
      </c>
      <c r="M42" s="53" t="s">
        <v>81</v>
      </c>
      <c r="N42" s="53"/>
      <c r="O42" s="54" t="s">
        <v>93</v>
      </c>
      <c r="P42" s="54" t="s">
        <v>94</v>
      </c>
    </row>
    <row r="43" spans="1:16" ht="12.75" customHeight="1" thickBot="1" x14ac:dyDescent="0.25">
      <c r="A43" s="5" t="str">
        <f t="shared" ref="A43:A74" si="6">P43</f>
        <v> AC 149.20 </v>
      </c>
      <c r="B43" s="17" t="str">
        <f t="shared" ref="B43:B74" si="7">IF(H43=INT(H43),"I","II")</f>
        <v>II</v>
      </c>
      <c r="C43" s="5">
        <f t="shared" ref="C43:C74" si="8">1*G43</f>
        <v>31048.19</v>
      </c>
      <c r="D43" s="9" t="str">
        <f t="shared" ref="D43:D74" si="9">VLOOKUP(F43,I$1:J$5,2,FALSE)</f>
        <v>vis</v>
      </c>
      <c r="E43" s="51">
        <f>VLOOKUP(C43,Active!C$21:E$972,3,FALSE)</f>
        <v>-5883.5206587543316</v>
      </c>
      <c r="F43" s="17" t="s">
        <v>75</v>
      </c>
      <c r="G43" s="9" t="str">
        <f t="shared" ref="G43:G74" si="10">MID(I43,3,LEN(I43)-3)</f>
        <v>31048.19</v>
      </c>
      <c r="H43" s="5">
        <f t="shared" ref="H43:H74" si="11">1*K43</f>
        <v>-5883.5</v>
      </c>
      <c r="I43" s="52" t="s">
        <v>104</v>
      </c>
      <c r="J43" s="53" t="s">
        <v>105</v>
      </c>
      <c r="K43" s="52">
        <v>-5883.5</v>
      </c>
      <c r="L43" s="52" t="s">
        <v>106</v>
      </c>
      <c r="M43" s="53" t="s">
        <v>81</v>
      </c>
      <c r="N43" s="53"/>
      <c r="O43" s="54" t="s">
        <v>93</v>
      </c>
      <c r="P43" s="54" t="s">
        <v>94</v>
      </c>
    </row>
    <row r="44" spans="1:16" ht="12.75" customHeight="1" thickBot="1" x14ac:dyDescent="0.25">
      <c r="A44" s="5" t="str">
        <f t="shared" si="6"/>
        <v> AC 149.20 </v>
      </c>
      <c r="B44" s="17" t="str">
        <f t="shared" si="7"/>
        <v>I</v>
      </c>
      <c r="C44" s="5">
        <f t="shared" si="8"/>
        <v>31321.42</v>
      </c>
      <c r="D44" s="9" t="str">
        <f t="shared" si="9"/>
        <v>vis</v>
      </c>
      <c r="E44" s="51">
        <f>VLOOKUP(C44,Active!C$21:E$972,3,FALSE)</f>
        <v>-5740.9852398921485</v>
      </c>
      <c r="F44" s="17" t="s">
        <v>75</v>
      </c>
      <c r="G44" s="9" t="str">
        <f t="shared" si="10"/>
        <v>31321.42</v>
      </c>
      <c r="H44" s="5">
        <f t="shared" si="11"/>
        <v>-5741</v>
      </c>
      <c r="I44" s="52" t="s">
        <v>107</v>
      </c>
      <c r="J44" s="53" t="s">
        <v>108</v>
      </c>
      <c r="K44" s="52">
        <v>-5741</v>
      </c>
      <c r="L44" s="52" t="s">
        <v>109</v>
      </c>
      <c r="M44" s="53" t="s">
        <v>81</v>
      </c>
      <c r="N44" s="53"/>
      <c r="O44" s="54" t="s">
        <v>93</v>
      </c>
      <c r="P44" s="54" t="s">
        <v>94</v>
      </c>
    </row>
    <row r="45" spans="1:16" ht="12.75" customHeight="1" thickBot="1" x14ac:dyDescent="0.25">
      <c r="A45" s="5" t="str">
        <f t="shared" si="6"/>
        <v> TKZ 35.91 </v>
      </c>
      <c r="B45" s="17" t="str">
        <f t="shared" si="7"/>
        <v>I</v>
      </c>
      <c r="C45" s="5">
        <f t="shared" si="8"/>
        <v>31323.32</v>
      </c>
      <c r="D45" s="9" t="str">
        <f t="shared" si="9"/>
        <v>vis</v>
      </c>
      <c r="E45" s="51">
        <f>VLOOKUP(C45,Active!C$21:E$972,3,FALSE)</f>
        <v>-5739.994070196879</v>
      </c>
      <c r="F45" s="17" t="s">
        <v>75</v>
      </c>
      <c r="G45" s="9" t="str">
        <f t="shared" si="10"/>
        <v>31323.320</v>
      </c>
      <c r="H45" s="5">
        <f t="shared" si="11"/>
        <v>-5740</v>
      </c>
      <c r="I45" s="52" t="s">
        <v>110</v>
      </c>
      <c r="J45" s="53" t="s">
        <v>111</v>
      </c>
      <c r="K45" s="52">
        <v>-5740</v>
      </c>
      <c r="L45" s="52" t="s">
        <v>112</v>
      </c>
      <c r="M45" s="53" t="s">
        <v>81</v>
      </c>
      <c r="N45" s="53"/>
      <c r="O45" s="54" t="s">
        <v>82</v>
      </c>
      <c r="P45" s="54" t="s">
        <v>83</v>
      </c>
    </row>
    <row r="46" spans="1:16" ht="12.75" customHeight="1" thickBot="1" x14ac:dyDescent="0.25">
      <c r="A46" s="5" t="str">
        <f t="shared" si="6"/>
        <v> TKZ 35.91 </v>
      </c>
      <c r="B46" s="17" t="str">
        <f t="shared" si="7"/>
        <v>I</v>
      </c>
      <c r="C46" s="5">
        <f t="shared" si="8"/>
        <v>32034.386999999999</v>
      </c>
      <c r="D46" s="9" t="str">
        <f t="shared" si="9"/>
        <v>vis</v>
      </c>
      <c r="E46" s="51">
        <f>VLOOKUP(C46,Active!C$21:E$972,3,FALSE)</f>
        <v>-5369.0529850888161</v>
      </c>
      <c r="F46" s="17" t="s">
        <v>75</v>
      </c>
      <c r="G46" s="9" t="str">
        <f t="shared" si="10"/>
        <v>32034.387</v>
      </c>
      <c r="H46" s="5">
        <f t="shared" si="11"/>
        <v>-5369</v>
      </c>
      <c r="I46" s="52" t="s">
        <v>113</v>
      </c>
      <c r="J46" s="53" t="s">
        <v>114</v>
      </c>
      <c r="K46" s="52">
        <v>-5369</v>
      </c>
      <c r="L46" s="52" t="s">
        <v>115</v>
      </c>
      <c r="M46" s="53" t="s">
        <v>81</v>
      </c>
      <c r="N46" s="53"/>
      <c r="O46" s="54" t="s">
        <v>82</v>
      </c>
      <c r="P46" s="54" t="s">
        <v>83</v>
      </c>
    </row>
    <row r="47" spans="1:16" ht="12.75" customHeight="1" thickBot="1" x14ac:dyDescent="0.25">
      <c r="A47" s="5" t="str">
        <f t="shared" si="6"/>
        <v> TKZ 35.91 </v>
      </c>
      <c r="B47" s="17" t="str">
        <f t="shared" si="7"/>
        <v>I</v>
      </c>
      <c r="C47" s="5">
        <f t="shared" si="8"/>
        <v>32178.263999999999</v>
      </c>
      <c r="D47" s="9" t="str">
        <f t="shared" si="9"/>
        <v>vis</v>
      </c>
      <c r="E47" s="51">
        <f>VLOOKUP(C47,Active!C$21:E$972,3,FALSE)</f>
        <v>-5293.9969207487566</v>
      </c>
      <c r="F47" s="17" t="s">
        <v>75</v>
      </c>
      <c r="G47" s="9" t="str">
        <f t="shared" si="10"/>
        <v>32178.264</v>
      </c>
      <c r="H47" s="5">
        <f t="shared" si="11"/>
        <v>-5294</v>
      </c>
      <c r="I47" s="52" t="s">
        <v>116</v>
      </c>
      <c r="J47" s="53" t="s">
        <v>117</v>
      </c>
      <c r="K47" s="52">
        <v>-5294</v>
      </c>
      <c r="L47" s="52" t="s">
        <v>118</v>
      </c>
      <c r="M47" s="53" t="s">
        <v>81</v>
      </c>
      <c r="N47" s="53"/>
      <c r="O47" s="54" t="s">
        <v>82</v>
      </c>
      <c r="P47" s="54" t="s">
        <v>83</v>
      </c>
    </row>
    <row r="48" spans="1:16" ht="12.75" customHeight="1" thickBot="1" x14ac:dyDescent="0.25">
      <c r="A48" s="5" t="str">
        <f t="shared" si="6"/>
        <v> TKZ 35.91 </v>
      </c>
      <c r="B48" s="17" t="str">
        <f t="shared" si="7"/>
        <v>II</v>
      </c>
      <c r="C48" s="5">
        <f t="shared" si="8"/>
        <v>32242.530999999999</v>
      </c>
      <c r="D48" s="9" t="str">
        <f t="shared" si="9"/>
        <v>vis</v>
      </c>
      <c r="E48" s="51">
        <f>VLOOKUP(C48,Active!C$21:E$972,3,FALSE)</f>
        <v>-5260.4708666404376</v>
      </c>
      <c r="F48" s="17" t="s">
        <v>75</v>
      </c>
      <c r="G48" s="9" t="str">
        <f t="shared" si="10"/>
        <v>32242.531</v>
      </c>
      <c r="H48" s="5">
        <f t="shared" si="11"/>
        <v>-5260.5</v>
      </c>
      <c r="I48" s="52" t="s">
        <v>119</v>
      </c>
      <c r="J48" s="53" t="s">
        <v>120</v>
      </c>
      <c r="K48" s="52">
        <v>-5260.5</v>
      </c>
      <c r="L48" s="52" t="s">
        <v>121</v>
      </c>
      <c r="M48" s="53" t="s">
        <v>81</v>
      </c>
      <c r="N48" s="53"/>
      <c r="O48" s="54" t="s">
        <v>82</v>
      </c>
      <c r="P48" s="54" t="s">
        <v>83</v>
      </c>
    </row>
    <row r="49" spans="1:16" ht="12.75" customHeight="1" thickBot="1" x14ac:dyDescent="0.25">
      <c r="A49" s="5" t="str">
        <f t="shared" si="6"/>
        <v> AC 149.20 </v>
      </c>
      <c r="B49" s="17" t="str">
        <f t="shared" si="7"/>
        <v>II</v>
      </c>
      <c r="C49" s="5">
        <f t="shared" si="8"/>
        <v>32800.25</v>
      </c>
      <c r="D49" s="9" t="str">
        <f t="shared" si="9"/>
        <v>vis</v>
      </c>
      <c r="E49" s="51">
        <f>VLOOKUP(C49,Active!C$21:E$972,3,FALSE)</f>
        <v>-4969.5265659692141</v>
      </c>
      <c r="F49" s="17" t="s">
        <v>75</v>
      </c>
      <c r="G49" s="9" t="str">
        <f t="shared" si="10"/>
        <v>32800.25</v>
      </c>
      <c r="H49" s="5">
        <f t="shared" si="11"/>
        <v>-4969.5</v>
      </c>
      <c r="I49" s="52" t="s">
        <v>122</v>
      </c>
      <c r="J49" s="53" t="s">
        <v>123</v>
      </c>
      <c r="K49" s="52">
        <v>-4969.5</v>
      </c>
      <c r="L49" s="52" t="s">
        <v>124</v>
      </c>
      <c r="M49" s="53" t="s">
        <v>81</v>
      </c>
      <c r="N49" s="53"/>
      <c r="O49" s="54" t="s">
        <v>93</v>
      </c>
      <c r="P49" s="54" t="s">
        <v>94</v>
      </c>
    </row>
    <row r="50" spans="1:16" ht="12.75" customHeight="1" thickBot="1" x14ac:dyDescent="0.25">
      <c r="A50" s="5" t="str">
        <f t="shared" si="6"/>
        <v> AC 149.20 </v>
      </c>
      <c r="B50" s="17" t="str">
        <f t="shared" si="7"/>
        <v>I</v>
      </c>
      <c r="C50" s="5">
        <f t="shared" si="8"/>
        <v>32941.19</v>
      </c>
      <c r="D50" s="9" t="str">
        <f t="shared" si="9"/>
        <v>vis</v>
      </c>
      <c r="E50" s="51">
        <f>VLOOKUP(C50,Active!C$21:E$972,3,FALSE)</f>
        <v>-4896.0026413107344</v>
      </c>
      <c r="F50" s="17" t="s">
        <v>75</v>
      </c>
      <c r="G50" s="9" t="str">
        <f t="shared" si="10"/>
        <v>32941.19</v>
      </c>
      <c r="H50" s="5">
        <f t="shared" si="11"/>
        <v>-4896</v>
      </c>
      <c r="I50" s="52" t="s">
        <v>125</v>
      </c>
      <c r="J50" s="53" t="s">
        <v>126</v>
      </c>
      <c r="K50" s="52">
        <v>-4896</v>
      </c>
      <c r="L50" s="52" t="s">
        <v>127</v>
      </c>
      <c r="M50" s="53" t="s">
        <v>81</v>
      </c>
      <c r="N50" s="53"/>
      <c r="O50" s="54" t="s">
        <v>93</v>
      </c>
      <c r="P50" s="54" t="s">
        <v>94</v>
      </c>
    </row>
    <row r="51" spans="1:16" ht="12.75" customHeight="1" thickBot="1" x14ac:dyDescent="0.25">
      <c r="A51" s="5" t="str">
        <f t="shared" si="6"/>
        <v> TKZ 35.91 </v>
      </c>
      <c r="B51" s="17" t="str">
        <f t="shared" si="7"/>
        <v>I</v>
      </c>
      <c r="C51" s="5">
        <f t="shared" si="8"/>
        <v>32981.375</v>
      </c>
      <c r="D51" s="9" t="str">
        <f t="shared" si="9"/>
        <v>vis</v>
      </c>
      <c r="E51" s="51">
        <f>VLOOKUP(C51,Active!C$21:E$972,3,FALSE)</f>
        <v>-4875.0394022558121</v>
      </c>
      <c r="F51" s="17" t="s">
        <v>75</v>
      </c>
      <c r="G51" s="9" t="str">
        <f t="shared" si="10"/>
        <v>32981.375</v>
      </c>
      <c r="H51" s="5">
        <f t="shared" si="11"/>
        <v>-4875</v>
      </c>
      <c r="I51" s="52" t="s">
        <v>128</v>
      </c>
      <c r="J51" s="53" t="s">
        <v>129</v>
      </c>
      <c r="K51" s="52">
        <v>-4875</v>
      </c>
      <c r="L51" s="52" t="s">
        <v>130</v>
      </c>
      <c r="M51" s="53" t="s">
        <v>81</v>
      </c>
      <c r="N51" s="53"/>
      <c r="O51" s="54" t="s">
        <v>82</v>
      </c>
      <c r="P51" s="54" t="s">
        <v>83</v>
      </c>
    </row>
    <row r="52" spans="1:16" ht="12.75" customHeight="1" thickBot="1" x14ac:dyDescent="0.25">
      <c r="A52" s="5" t="str">
        <f t="shared" si="6"/>
        <v> TKZ 35.91 </v>
      </c>
      <c r="B52" s="17" t="str">
        <f t="shared" si="7"/>
        <v>II</v>
      </c>
      <c r="C52" s="5">
        <f t="shared" si="8"/>
        <v>32982.406000000003</v>
      </c>
      <c r="D52" s="9" t="str">
        <f t="shared" si="9"/>
        <v>vis</v>
      </c>
      <c r="E52" s="51">
        <f>VLOOKUP(C52,Active!C$21:E$972,3,FALSE)</f>
        <v>-4874.5015622790625</v>
      </c>
      <c r="F52" s="17" t="s">
        <v>75</v>
      </c>
      <c r="G52" s="9" t="str">
        <f t="shared" si="10"/>
        <v>32982.406</v>
      </c>
      <c r="H52" s="5">
        <f t="shared" si="11"/>
        <v>-4874.5</v>
      </c>
      <c r="I52" s="52" t="s">
        <v>131</v>
      </c>
      <c r="J52" s="53" t="s">
        <v>132</v>
      </c>
      <c r="K52" s="52">
        <v>-4874.5</v>
      </c>
      <c r="L52" s="52" t="s">
        <v>77</v>
      </c>
      <c r="M52" s="53" t="s">
        <v>81</v>
      </c>
      <c r="N52" s="53"/>
      <c r="O52" s="54" t="s">
        <v>82</v>
      </c>
      <c r="P52" s="54" t="s">
        <v>83</v>
      </c>
    </row>
    <row r="53" spans="1:16" ht="12.75" customHeight="1" thickBot="1" x14ac:dyDescent="0.25">
      <c r="A53" s="5" t="str">
        <f t="shared" si="6"/>
        <v> TKZ 35.91 </v>
      </c>
      <c r="B53" s="17" t="str">
        <f t="shared" si="7"/>
        <v>II</v>
      </c>
      <c r="C53" s="5">
        <f t="shared" si="8"/>
        <v>33030.356</v>
      </c>
      <c r="D53" s="9" t="str">
        <f t="shared" si="9"/>
        <v>vis</v>
      </c>
      <c r="E53" s="51">
        <f>VLOOKUP(C53,Active!C$21:E$972,3,FALSE)</f>
        <v>-4849.4875691800562</v>
      </c>
      <c r="F53" s="17" t="s">
        <v>75</v>
      </c>
      <c r="G53" s="9" t="str">
        <f t="shared" si="10"/>
        <v>33030.356</v>
      </c>
      <c r="H53" s="5">
        <f t="shared" si="11"/>
        <v>-4849.5</v>
      </c>
      <c r="I53" s="52" t="s">
        <v>133</v>
      </c>
      <c r="J53" s="53" t="s">
        <v>134</v>
      </c>
      <c r="K53" s="52">
        <v>-4849.5</v>
      </c>
      <c r="L53" s="52" t="s">
        <v>80</v>
      </c>
      <c r="M53" s="53" t="s">
        <v>81</v>
      </c>
      <c r="N53" s="53"/>
      <c r="O53" s="54" t="s">
        <v>82</v>
      </c>
      <c r="P53" s="54" t="s">
        <v>83</v>
      </c>
    </row>
    <row r="54" spans="1:16" ht="12.75" customHeight="1" thickBot="1" x14ac:dyDescent="0.25">
      <c r="A54" s="5" t="str">
        <f t="shared" si="6"/>
        <v> TKZ 35.91 </v>
      </c>
      <c r="B54" s="17" t="str">
        <f t="shared" si="7"/>
        <v>II</v>
      </c>
      <c r="C54" s="5">
        <f t="shared" si="8"/>
        <v>33421.360999999997</v>
      </c>
      <c r="D54" s="9" t="str">
        <f t="shared" si="9"/>
        <v>vis</v>
      </c>
      <c r="E54" s="51">
        <f>VLOOKUP(C54,Active!C$21:E$972,3,FALSE)</f>
        <v>-4645.5126709177584</v>
      </c>
      <c r="F54" s="17" t="s">
        <v>75</v>
      </c>
      <c r="G54" s="9" t="str">
        <f t="shared" si="10"/>
        <v>33421.361</v>
      </c>
      <c r="H54" s="5">
        <f t="shared" si="11"/>
        <v>-4645.5</v>
      </c>
      <c r="I54" s="52" t="s">
        <v>135</v>
      </c>
      <c r="J54" s="53" t="s">
        <v>136</v>
      </c>
      <c r="K54" s="52">
        <v>-4645.5</v>
      </c>
      <c r="L54" s="52" t="s">
        <v>86</v>
      </c>
      <c r="M54" s="53" t="s">
        <v>81</v>
      </c>
      <c r="N54" s="53"/>
      <c r="O54" s="54" t="s">
        <v>82</v>
      </c>
      <c r="P54" s="54" t="s">
        <v>83</v>
      </c>
    </row>
    <row r="55" spans="1:16" ht="12.75" customHeight="1" thickBot="1" x14ac:dyDescent="0.25">
      <c r="A55" s="5" t="str">
        <f t="shared" si="6"/>
        <v> TKZ 35.91 </v>
      </c>
      <c r="B55" s="17" t="str">
        <f t="shared" si="7"/>
        <v>I</v>
      </c>
      <c r="C55" s="5">
        <f t="shared" si="8"/>
        <v>33422.339</v>
      </c>
      <c r="D55" s="9" t="str">
        <f t="shared" si="9"/>
        <v>vis</v>
      </c>
      <c r="E55" s="51">
        <f>VLOOKUP(C55,Active!C$21:E$972,3,FALSE)</f>
        <v>-4645.0024793588245</v>
      </c>
      <c r="F55" s="17" t="s">
        <v>75</v>
      </c>
      <c r="G55" s="9" t="str">
        <f t="shared" si="10"/>
        <v>33422.339</v>
      </c>
      <c r="H55" s="5">
        <f t="shared" si="11"/>
        <v>-4645</v>
      </c>
      <c r="I55" s="52" t="s">
        <v>137</v>
      </c>
      <c r="J55" s="53" t="s">
        <v>138</v>
      </c>
      <c r="K55" s="52">
        <v>-4645</v>
      </c>
      <c r="L55" s="52" t="s">
        <v>139</v>
      </c>
      <c r="M55" s="53" t="s">
        <v>81</v>
      </c>
      <c r="N55" s="53"/>
      <c r="O55" s="54" t="s">
        <v>82</v>
      </c>
      <c r="P55" s="54" t="s">
        <v>83</v>
      </c>
    </row>
    <row r="56" spans="1:16" ht="12.75" customHeight="1" thickBot="1" x14ac:dyDescent="0.25">
      <c r="A56" s="5" t="str">
        <f t="shared" si="6"/>
        <v> TKZ 35.91 </v>
      </c>
      <c r="B56" s="17" t="str">
        <f t="shared" si="7"/>
        <v>II</v>
      </c>
      <c r="C56" s="5">
        <f t="shared" si="8"/>
        <v>35756.205999999998</v>
      </c>
      <c r="D56" s="9" t="str">
        <f t="shared" si="9"/>
        <v>vis</v>
      </c>
      <c r="E56" s="51">
        <f>VLOOKUP(C56,Active!C$21:E$972,3,FALSE)</f>
        <v>-3427.4981408395265</v>
      </c>
      <c r="F56" s="17" t="s">
        <v>75</v>
      </c>
      <c r="G56" s="9" t="str">
        <f t="shared" si="10"/>
        <v>35756.206</v>
      </c>
      <c r="H56" s="5">
        <f t="shared" si="11"/>
        <v>-3427.5</v>
      </c>
      <c r="I56" s="52" t="s">
        <v>140</v>
      </c>
      <c r="J56" s="53" t="s">
        <v>141</v>
      </c>
      <c r="K56" s="52">
        <v>-3427.5</v>
      </c>
      <c r="L56" s="52" t="s">
        <v>142</v>
      </c>
      <c r="M56" s="53" t="s">
        <v>143</v>
      </c>
      <c r="N56" s="53"/>
      <c r="O56" s="54" t="s">
        <v>82</v>
      </c>
      <c r="P56" s="54" t="s">
        <v>83</v>
      </c>
    </row>
    <row r="57" spans="1:16" ht="12.75" customHeight="1" thickBot="1" x14ac:dyDescent="0.25">
      <c r="A57" s="5" t="str">
        <f t="shared" si="6"/>
        <v> AC 203.13 </v>
      </c>
      <c r="B57" s="17" t="str">
        <f t="shared" si="7"/>
        <v>II</v>
      </c>
      <c r="C57" s="5">
        <f t="shared" si="8"/>
        <v>36164.5</v>
      </c>
      <c r="D57" s="9" t="str">
        <f t="shared" si="9"/>
        <v>vis</v>
      </c>
      <c r="E57" s="51">
        <f>VLOOKUP(C57,Active!C$21:E$972,3,FALSE)</f>
        <v>-3214.5041200185456</v>
      </c>
      <c r="F57" s="17" t="s">
        <v>75</v>
      </c>
      <c r="G57" s="9" t="str">
        <f t="shared" si="10"/>
        <v>36164.500</v>
      </c>
      <c r="H57" s="5">
        <f t="shared" si="11"/>
        <v>-3214.5</v>
      </c>
      <c r="I57" s="52" t="s">
        <v>144</v>
      </c>
      <c r="J57" s="53" t="s">
        <v>145</v>
      </c>
      <c r="K57" s="52">
        <v>-3214.5</v>
      </c>
      <c r="L57" s="52" t="s">
        <v>146</v>
      </c>
      <c r="M57" s="53" t="s">
        <v>81</v>
      </c>
      <c r="N57" s="53"/>
      <c r="O57" s="54" t="s">
        <v>82</v>
      </c>
      <c r="P57" s="54" t="s">
        <v>147</v>
      </c>
    </row>
    <row r="58" spans="1:16" ht="12.75" customHeight="1" thickBot="1" x14ac:dyDescent="0.25">
      <c r="A58" s="5" t="str">
        <f t="shared" si="6"/>
        <v> TKZ 35.91 </v>
      </c>
      <c r="B58" s="17" t="str">
        <f t="shared" si="7"/>
        <v>II</v>
      </c>
      <c r="C58" s="5">
        <f t="shared" si="8"/>
        <v>36164.508000000002</v>
      </c>
      <c r="D58" s="9" t="str">
        <f t="shared" si="9"/>
        <v>vis</v>
      </c>
      <c r="E58" s="51">
        <f>VLOOKUP(C58,Active!C$21:E$972,3,FALSE)</f>
        <v>-3214.4999466724594</v>
      </c>
      <c r="F58" s="17" t="s">
        <v>75</v>
      </c>
      <c r="G58" s="9" t="str">
        <f t="shared" si="10"/>
        <v>36164.508</v>
      </c>
      <c r="H58" s="5">
        <f t="shared" si="11"/>
        <v>-3214.5</v>
      </c>
      <c r="I58" s="52" t="s">
        <v>148</v>
      </c>
      <c r="J58" s="53" t="s">
        <v>149</v>
      </c>
      <c r="K58" s="52">
        <v>-3214.5</v>
      </c>
      <c r="L58" s="52" t="s">
        <v>150</v>
      </c>
      <c r="M58" s="53" t="s">
        <v>143</v>
      </c>
      <c r="N58" s="53"/>
      <c r="O58" s="54" t="s">
        <v>151</v>
      </c>
      <c r="P58" s="54" t="s">
        <v>83</v>
      </c>
    </row>
    <row r="59" spans="1:16" ht="12.75" customHeight="1" thickBot="1" x14ac:dyDescent="0.25">
      <c r="A59" s="5" t="str">
        <f t="shared" si="6"/>
        <v> TKZ 35.91 </v>
      </c>
      <c r="B59" s="17" t="str">
        <f t="shared" si="7"/>
        <v>I</v>
      </c>
      <c r="C59" s="5">
        <f t="shared" si="8"/>
        <v>36282.398999999998</v>
      </c>
      <c r="D59" s="9" t="str">
        <f t="shared" si="9"/>
        <v>vis</v>
      </c>
      <c r="E59" s="51">
        <f>VLOOKUP(C59,Active!C$21:E$972,3,FALSE)</f>
        <v>-3152.999953754108</v>
      </c>
      <c r="F59" s="17" t="s">
        <v>75</v>
      </c>
      <c r="G59" s="9" t="str">
        <f t="shared" si="10"/>
        <v>36282.399</v>
      </c>
      <c r="H59" s="5">
        <f t="shared" si="11"/>
        <v>-3153</v>
      </c>
      <c r="I59" s="52" t="s">
        <v>152</v>
      </c>
      <c r="J59" s="53" t="s">
        <v>153</v>
      </c>
      <c r="K59" s="52">
        <v>-3153</v>
      </c>
      <c r="L59" s="52" t="s">
        <v>150</v>
      </c>
      <c r="M59" s="53" t="s">
        <v>143</v>
      </c>
      <c r="N59" s="53"/>
      <c r="O59" s="54" t="s">
        <v>151</v>
      </c>
      <c r="P59" s="54" t="s">
        <v>83</v>
      </c>
    </row>
    <row r="60" spans="1:16" ht="12.75" customHeight="1" thickBot="1" x14ac:dyDescent="0.25">
      <c r="A60" s="5" t="str">
        <f t="shared" si="6"/>
        <v> TKZ 35.91 </v>
      </c>
      <c r="B60" s="17" t="str">
        <f t="shared" si="7"/>
        <v>II</v>
      </c>
      <c r="C60" s="5">
        <f t="shared" si="8"/>
        <v>36283.345000000001</v>
      </c>
      <c r="D60" s="9" t="str">
        <f t="shared" si="9"/>
        <v>vis</v>
      </c>
      <c r="E60" s="51">
        <f>VLOOKUP(C60,Active!C$21:E$972,3,FALSE)</f>
        <v>-3152.5064555795147</v>
      </c>
      <c r="F60" s="17" t="s">
        <v>75</v>
      </c>
      <c r="G60" s="9" t="str">
        <f t="shared" si="10"/>
        <v>36283.345</v>
      </c>
      <c r="H60" s="5">
        <f t="shared" si="11"/>
        <v>-3152.5</v>
      </c>
      <c r="I60" s="52" t="s">
        <v>154</v>
      </c>
      <c r="J60" s="53" t="s">
        <v>155</v>
      </c>
      <c r="K60" s="52">
        <v>-3152.5</v>
      </c>
      <c r="L60" s="52" t="s">
        <v>156</v>
      </c>
      <c r="M60" s="53" t="s">
        <v>143</v>
      </c>
      <c r="N60" s="53"/>
      <c r="O60" s="54" t="s">
        <v>151</v>
      </c>
      <c r="P60" s="54" t="s">
        <v>83</v>
      </c>
    </row>
    <row r="61" spans="1:16" ht="12.75" customHeight="1" thickBot="1" x14ac:dyDescent="0.25">
      <c r="A61" s="5" t="str">
        <f t="shared" si="6"/>
        <v> TKZ 35.91 </v>
      </c>
      <c r="B61" s="17" t="str">
        <f t="shared" si="7"/>
        <v>I</v>
      </c>
      <c r="C61" s="5">
        <f t="shared" si="8"/>
        <v>36284.32</v>
      </c>
      <c r="D61" s="9" t="str">
        <f t="shared" si="9"/>
        <v>vis</v>
      </c>
      <c r="E61" s="51">
        <f>VLOOKUP(C61,Active!C$21:E$972,3,FALSE)</f>
        <v>-3151.9978290253648</v>
      </c>
      <c r="F61" s="17" t="s">
        <v>75</v>
      </c>
      <c r="G61" s="9" t="str">
        <f t="shared" si="10"/>
        <v>36284.320</v>
      </c>
      <c r="H61" s="5">
        <f t="shared" si="11"/>
        <v>-3152</v>
      </c>
      <c r="I61" s="52" t="s">
        <v>157</v>
      </c>
      <c r="J61" s="53" t="s">
        <v>158</v>
      </c>
      <c r="K61" s="52">
        <v>-3152</v>
      </c>
      <c r="L61" s="52" t="s">
        <v>142</v>
      </c>
      <c r="M61" s="53" t="s">
        <v>143</v>
      </c>
      <c r="N61" s="53"/>
      <c r="O61" s="54" t="s">
        <v>151</v>
      </c>
      <c r="P61" s="54" t="s">
        <v>83</v>
      </c>
    </row>
    <row r="62" spans="1:16" ht="12.75" customHeight="1" thickBot="1" x14ac:dyDescent="0.25">
      <c r="A62" s="5" t="str">
        <f t="shared" si="6"/>
        <v> TKZ 35.91 </v>
      </c>
      <c r="B62" s="17" t="str">
        <f t="shared" si="7"/>
        <v>II</v>
      </c>
      <c r="C62" s="5">
        <f t="shared" si="8"/>
        <v>36285.25</v>
      </c>
      <c r="D62" s="9" t="str">
        <f t="shared" si="9"/>
        <v>vis</v>
      </c>
      <c r="E62" s="51">
        <f>VLOOKUP(C62,Active!C$21:E$972,3,FALSE)</f>
        <v>-3151.5126775429439</v>
      </c>
      <c r="F62" s="17" t="s">
        <v>75</v>
      </c>
      <c r="G62" s="9" t="str">
        <f t="shared" si="10"/>
        <v>36285.250</v>
      </c>
      <c r="H62" s="5">
        <f t="shared" si="11"/>
        <v>-3151.5</v>
      </c>
      <c r="I62" s="52" t="s">
        <v>159</v>
      </c>
      <c r="J62" s="53" t="s">
        <v>160</v>
      </c>
      <c r="K62" s="52">
        <v>-3151.5</v>
      </c>
      <c r="L62" s="52" t="s">
        <v>86</v>
      </c>
      <c r="M62" s="53" t="s">
        <v>143</v>
      </c>
      <c r="N62" s="53"/>
      <c r="O62" s="54" t="s">
        <v>151</v>
      </c>
      <c r="P62" s="54" t="s">
        <v>83</v>
      </c>
    </row>
    <row r="63" spans="1:16" ht="12.75" customHeight="1" thickBot="1" x14ac:dyDescent="0.25">
      <c r="A63" s="5" t="str">
        <f t="shared" si="6"/>
        <v> TKZ 35.91 </v>
      </c>
      <c r="B63" s="17" t="str">
        <f t="shared" si="7"/>
        <v>I</v>
      </c>
      <c r="C63" s="5">
        <f t="shared" si="8"/>
        <v>36286.230000000003</v>
      </c>
      <c r="D63" s="9" t="str">
        <f t="shared" si="9"/>
        <v>vis</v>
      </c>
      <c r="E63" s="51">
        <f>VLOOKUP(C63,Active!C$21:E$972,3,FALSE)</f>
        <v>-3151.0014426474881</v>
      </c>
      <c r="F63" s="17" t="s">
        <v>75</v>
      </c>
      <c r="G63" s="9" t="str">
        <f t="shared" si="10"/>
        <v>36286.230</v>
      </c>
      <c r="H63" s="5">
        <f t="shared" si="11"/>
        <v>-3151</v>
      </c>
      <c r="I63" s="52" t="s">
        <v>161</v>
      </c>
      <c r="J63" s="53" t="s">
        <v>162</v>
      </c>
      <c r="K63" s="52">
        <v>-3151</v>
      </c>
      <c r="L63" s="52" t="s">
        <v>77</v>
      </c>
      <c r="M63" s="53" t="s">
        <v>143</v>
      </c>
      <c r="N63" s="53"/>
      <c r="O63" s="54" t="s">
        <v>151</v>
      </c>
      <c r="P63" s="54" t="s">
        <v>83</v>
      </c>
    </row>
    <row r="64" spans="1:16" ht="12.75" customHeight="1" thickBot="1" x14ac:dyDescent="0.25">
      <c r="A64" s="5" t="str">
        <f t="shared" si="6"/>
        <v> TKZ 35.91 </v>
      </c>
      <c r="B64" s="17" t="str">
        <f t="shared" si="7"/>
        <v>II</v>
      </c>
      <c r="C64" s="5">
        <f t="shared" si="8"/>
        <v>36287.199999999997</v>
      </c>
      <c r="D64" s="9" t="str">
        <f t="shared" si="9"/>
        <v>vis</v>
      </c>
      <c r="E64" s="51">
        <f>VLOOKUP(C64,Active!C$21:E$972,3,FALSE)</f>
        <v>-3150.4954244346436</v>
      </c>
      <c r="F64" s="17" t="s">
        <v>75</v>
      </c>
      <c r="G64" s="9" t="str">
        <f t="shared" si="10"/>
        <v>36287.200</v>
      </c>
      <c r="H64" s="5">
        <f t="shared" si="11"/>
        <v>-3150.5</v>
      </c>
      <c r="I64" s="52" t="s">
        <v>163</v>
      </c>
      <c r="J64" s="53" t="s">
        <v>164</v>
      </c>
      <c r="K64" s="52">
        <v>-3150.5</v>
      </c>
      <c r="L64" s="52" t="s">
        <v>165</v>
      </c>
      <c r="M64" s="53" t="s">
        <v>143</v>
      </c>
      <c r="N64" s="53"/>
      <c r="O64" s="54" t="s">
        <v>151</v>
      </c>
      <c r="P64" s="54" t="s">
        <v>83</v>
      </c>
    </row>
    <row r="65" spans="1:16" ht="12.75" customHeight="1" thickBot="1" x14ac:dyDescent="0.25">
      <c r="A65" s="5" t="str">
        <f t="shared" si="6"/>
        <v> TKZ 35.91 </v>
      </c>
      <c r="B65" s="17" t="str">
        <f t="shared" si="7"/>
        <v>II</v>
      </c>
      <c r="C65" s="5">
        <f t="shared" si="8"/>
        <v>36306.370999999999</v>
      </c>
      <c r="D65" s="9" t="str">
        <f t="shared" si="9"/>
        <v>vis</v>
      </c>
      <c r="E65" s="51">
        <f>VLOOKUP(C65,Active!C$21:E$972,3,FALSE)</f>
        <v>-3140.4945222093857</v>
      </c>
      <c r="F65" s="17" t="s">
        <v>75</v>
      </c>
      <c r="G65" s="9" t="str">
        <f t="shared" si="10"/>
        <v>36306.371</v>
      </c>
      <c r="H65" s="5">
        <f t="shared" si="11"/>
        <v>-3140.5</v>
      </c>
      <c r="I65" s="52" t="s">
        <v>166</v>
      </c>
      <c r="J65" s="53" t="s">
        <v>167</v>
      </c>
      <c r="K65" s="52">
        <v>-3140.5</v>
      </c>
      <c r="L65" s="52" t="s">
        <v>112</v>
      </c>
      <c r="M65" s="53" t="s">
        <v>143</v>
      </c>
      <c r="N65" s="53"/>
      <c r="O65" s="54" t="s">
        <v>151</v>
      </c>
      <c r="P65" s="54" t="s">
        <v>83</v>
      </c>
    </row>
    <row r="66" spans="1:16" ht="12.75" customHeight="1" thickBot="1" x14ac:dyDescent="0.25">
      <c r="A66" s="5" t="str">
        <f t="shared" si="6"/>
        <v> TKZ 35.91 </v>
      </c>
      <c r="B66" s="17" t="str">
        <f t="shared" si="7"/>
        <v>II</v>
      </c>
      <c r="C66" s="5">
        <f t="shared" si="8"/>
        <v>36517.245000000003</v>
      </c>
      <c r="D66" s="9" t="str">
        <f t="shared" si="9"/>
        <v>vis</v>
      </c>
      <c r="E66" s="51">
        <f>VLOOKUP(C66,Active!C$21:E$972,3,FALSE)</f>
        <v>-3030.4882494093836</v>
      </c>
      <c r="F66" s="17" t="s">
        <v>75</v>
      </c>
      <c r="G66" s="9" t="str">
        <f t="shared" si="10"/>
        <v>36517.245</v>
      </c>
      <c r="H66" s="5">
        <f t="shared" si="11"/>
        <v>-3030.5</v>
      </c>
      <c r="I66" s="52" t="s">
        <v>168</v>
      </c>
      <c r="J66" s="53" t="s">
        <v>169</v>
      </c>
      <c r="K66" s="52">
        <v>-3030.5</v>
      </c>
      <c r="L66" s="52" t="s">
        <v>170</v>
      </c>
      <c r="M66" s="53" t="s">
        <v>143</v>
      </c>
      <c r="N66" s="53"/>
      <c r="O66" s="54" t="s">
        <v>171</v>
      </c>
      <c r="P66" s="54" t="s">
        <v>83</v>
      </c>
    </row>
    <row r="67" spans="1:16" ht="12.75" customHeight="1" thickBot="1" x14ac:dyDescent="0.25">
      <c r="A67" s="5" t="str">
        <f t="shared" si="6"/>
        <v> TKZ 35.91 </v>
      </c>
      <c r="B67" s="17" t="str">
        <f t="shared" si="7"/>
        <v>I</v>
      </c>
      <c r="C67" s="5">
        <f t="shared" si="8"/>
        <v>36518.177000000003</v>
      </c>
      <c r="D67" s="9" t="str">
        <f t="shared" si="9"/>
        <v>vis</v>
      </c>
      <c r="E67" s="51">
        <f>VLOOKUP(C67,Active!C$21:E$972,3,FALSE)</f>
        <v>-3030.0020545904413</v>
      </c>
      <c r="F67" s="17" t="s">
        <v>75</v>
      </c>
      <c r="G67" s="9" t="str">
        <f t="shared" si="10"/>
        <v>36518.177</v>
      </c>
      <c r="H67" s="5">
        <f t="shared" si="11"/>
        <v>-3030</v>
      </c>
      <c r="I67" s="52" t="s">
        <v>172</v>
      </c>
      <c r="J67" s="53" t="s">
        <v>173</v>
      </c>
      <c r="K67" s="52">
        <v>-3030</v>
      </c>
      <c r="L67" s="52" t="s">
        <v>174</v>
      </c>
      <c r="M67" s="53" t="s">
        <v>143</v>
      </c>
      <c r="N67" s="53"/>
      <c r="O67" s="54" t="s">
        <v>171</v>
      </c>
      <c r="P67" s="54" t="s">
        <v>83</v>
      </c>
    </row>
    <row r="68" spans="1:16" ht="12.75" customHeight="1" thickBot="1" x14ac:dyDescent="0.25">
      <c r="A68" s="5" t="str">
        <f t="shared" si="6"/>
        <v> TKZ 35.91 </v>
      </c>
      <c r="B68" s="17" t="str">
        <f t="shared" si="7"/>
        <v>I</v>
      </c>
      <c r="C68" s="5">
        <f t="shared" si="8"/>
        <v>37919.485000000001</v>
      </c>
      <c r="D68" s="9" t="str">
        <f t="shared" si="9"/>
        <v>vis</v>
      </c>
      <c r="E68" s="51">
        <f>VLOOKUP(C68,Active!C$21:E$972,3,FALSE)</f>
        <v>-2298.9841475709759</v>
      </c>
      <c r="F68" s="17" t="s">
        <v>75</v>
      </c>
      <c r="G68" s="9" t="str">
        <f t="shared" si="10"/>
        <v>37919.485</v>
      </c>
      <c r="H68" s="5">
        <f t="shared" si="11"/>
        <v>-2299</v>
      </c>
      <c r="I68" s="52" t="s">
        <v>175</v>
      </c>
      <c r="J68" s="53" t="s">
        <v>176</v>
      </c>
      <c r="K68" s="52">
        <v>-2299</v>
      </c>
      <c r="L68" s="52" t="s">
        <v>177</v>
      </c>
      <c r="M68" s="53" t="s">
        <v>81</v>
      </c>
      <c r="N68" s="53"/>
      <c r="O68" s="54" t="s">
        <v>82</v>
      </c>
      <c r="P68" s="54" t="s">
        <v>83</v>
      </c>
    </row>
    <row r="69" spans="1:16" ht="12.75" customHeight="1" thickBot="1" x14ac:dyDescent="0.25">
      <c r="A69" s="5" t="str">
        <f t="shared" si="6"/>
        <v> TKZ 35.91 </v>
      </c>
      <c r="B69" s="17" t="str">
        <f t="shared" si="7"/>
        <v>I</v>
      </c>
      <c r="C69" s="5">
        <f t="shared" si="8"/>
        <v>38356.533000000003</v>
      </c>
      <c r="D69" s="9" t="str">
        <f t="shared" si="9"/>
        <v>vis</v>
      </c>
      <c r="E69" s="51">
        <f>VLOOKUP(C69,Active!C$21:E$972,3,FALSE)</f>
        <v>-2070.9900775827609</v>
      </c>
      <c r="F69" s="17" t="s">
        <v>75</v>
      </c>
      <c r="G69" s="9" t="str">
        <f t="shared" si="10"/>
        <v>38356.533</v>
      </c>
      <c r="H69" s="5">
        <f t="shared" si="11"/>
        <v>-2071</v>
      </c>
      <c r="I69" s="52" t="s">
        <v>178</v>
      </c>
      <c r="J69" s="53" t="s">
        <v>179</v>
      </c>
      <c r="K69" s="52">
        <v>-2071</v>
      </c>
      <c r="L69" s="52" t="s">
        <v>180</v>
      </c>
      <c r="M69" s="53" t="s">
        <v>143</v>
      </c>
      <c r="N69" s="53"/>
      <c r="O69" s="54" t="s">
        <v>171</v>
      </c>
      <c r="P69" s="54" t="s">
        <v>83</v>
      </c>
    </row>
    <row r="70" spans="1:16" ht="12.75" customHeight="1" thickBot="1" x14ac:dyDescent="0.25">
      <c r="A70" s="5" t="str">
        <f t="shared" si="6"/>
        <v> TKZ 35.91 </v>
      </c>
      <c r="B70" s="17" t="str">
        <f t="shared" si="7"/>
        <v>II</v>
      </c>
      <c r="C70" s="5">
        <f t="shared" si="8"/>
        <v>38407.311000000002</v>
      </c>
      <c r="D70" s="9" t="str">
        <f t="shared" si="9"/>
        <v>vis</v>
      </c>
      <c r="E70" s="51">
        <f>VLOOKUP(C70,Active!C$21:E$972,3,FALSE)</f>
        <v>-2044.5008066425871</v>
      </c>
      <c r="F70" s="17" t="s">
        <v>75</v>
      </c>
      <c r="G70" s="9" t="str">
        <f t="shared" si="10"/>
        <v>38407.311</v>
      </c>
      <c r="H70" s="5">
        <f t="shared" si="11"/>
        <v>-2044.5</v>
      </c>
      <c r="I70" s="52" t="s">
        <v>181</v>
      </c>
      <c r="J70" s="53" t="s">
        <v>182</v>
      </c>
      <c r="K70" s="52">
        <v>-2044.5</v>
      </c>
      <c r="L70" s="52" t="s">
        <v>183</v>
      </c>
      <c r="M70" s="53" t="s">
        <v>143</v>
      </c>
      <c r="N70" s="53"/>
      <c r="O70" s="54" t="s">
        <v>171</v>
      </c>
      <c r="P70" s="54" t="s">
        <v>83</v>
      </c>
    </row>
    <row r="71" spans="1:16" ht="12.75" customHeight="1" thickBot="1" x14ac:dyDescent="0.25">
      <c r="A71" s="5" t="str">
        <f t="shared" si="6"/>
        <v> TKZ 35.91 </v>
      </c>
      <c r="B71" s="17" t="str">
        <f t="shared" si="7"/>
        <v>I</v>
      </c>
      <c r="C71" s="5">
        <f t="shared" si="8"/>
        <v>38822.326999999997</v>
      </c>
      <c r="D71" s="9" t="str">
        <f t="shared" si="9"/>
        <v>vis</v>
      </c>
      <c r="E71" s="51">
        <f>VLOOKUP(C71,Active!C$21:E$972,3,FALSE)</f>
        <v>-1828.000131773402</v>
      </c>
      <c r="F71" s="17" t="s">
        <v>75</v>
      </c>
      <c r="G71" s="9" t="str">
        <f t="shared" si="10"/>
        <v>38822.327</v>
      </c>
      <c r="H71" s="5">
        <f t="shared" si="11"/>
        <v>-1828</v>
      </c>
      <c r="I71" s="52" t="s">
        <v>184</v>
      </c>
      <c r="J71" s="53" t="s">
        <v>185</v>
      </c>
      <c r="K71" s="52">
        <v>-1828</v>
      </c>
      <c r="L71" s="52" t="s">
        <v>186</v>
      </c>
      <c r="M71" s="53" t="s">
        <v>187</v>
      </c>
      <c r="N71" s="53" t="s">
        <v>188</v>
      </c>
      <c r="O71" s="54" t="s">
        <v>82</v>
      </c>
      <c r="P71" s="54" t="s">
        <v>83</v>
      </c>
    </row>
    <row r="72" spans="1:16" ht="12.75" customHeight="1" thickBot="1" x14ac:dyDescent="0.25">
      <c r="A72" s="5" t="str">
        <f t="shared" si="6"/>
        <v> TKZ 35.91 </v>
      </c>
      <c r="B72" s="17" t="str">
        <f t="shared" si="7"/>
        <v>II</v>
      </c>
      <c r="C72" s="5">
        <f t="shared" si="8"/>
        <v>38823.286</v>
      </c>
      <c r="D72" s="9" t="str">
        <f t="shared" si="9"/>
        <v>vis</v>
      </c>
      <c r="E72" s="51">
        <f>VLOOKUP(C72,Active!C$21:E$972,3,FALSE)</f>
        <v>-1827.4998519114206</v>
      </c>
      <c r="F72" s="17" t="s">
        <v>75</v>
      </c>
      <c r="G72" s="9" t="str">
        <f t="shared" si="10"/>
        <v>38823.286</v>
      </c>
      <c r="H72" s="5">
        <f t="shared" si="11"/>
        <v>-1827.5</v>
      </c>
      <c r="I72" s="52" t="s">
        <v>189</v>
      </c>
      <c r="J72" s="53" t="s">
        <v>190</v>
      </c>
      <c r="K72" s="52">
        <v>-1827.5</v>
      </c>
      <c r="L72" s="52" t="s">
        <v>150</v>
      </c>
      <c r="M72" s="53" t="s">
        <v>187</v>
      </c>
      <c r="N72" s="53" t="s">
        <v>188</v>
      </c>
      <c r="O72" s="54" t="s">
        <v>82</v>
      </c>
      <c r="P72" s="54" t="s">
        <v>83</v>
      </c>
    </row>
    <row r="73" spans="1:16" ht="12.75" customHeight="1" thickBot="1" x14ac:dyDescent="0.25">
      <c r="A73" s="5" t="str">
        <f t="shared" si="6"/>
        <v> BAVR 30.14 </v>
      </c>
      <c r="B73" s="17" t="str">
        <f t="shared" si="7"/>
        <v>I</v>
      </c>
      <c r="C73" s="5">
        <f t="shared" si="8"/>
        <v>39790.362999999998</v>
      </c>
      <c r="D73" s="9" t="str">
        <f t="shared" si="9"/>
        <v>vis</v>
      </c>
      <c r="E73" s="51">
        <f>VLOOKUP(C73,Active!C$21:E$972,3,FALSE)</f>
        <v>-1323.0064753898689</v>
      </c>
      <c r="F73" s="17" t="s">
        <v>75</v>
      </c>
      <c r="G73" s="9" t="str">
        <f t="shared" si="10"/>
        <v>39790.363</v>
      </c>
      <c r="H73" s="5">
        <f t="shared" si="11"/>
        <v>-1323</v>
      </c>
      <c r="I73" s="52" t="s">
        <v>191</v>
      </c>
      <c r="J73" s="53" t="s">
        <v>192</v>
      </c>
      <c r="K73" s="52">
        <v>-1323</v>
      </c>
      <c r="L73" s="52" t="s">
        <v>156</v>
      </c>
      <c r="M73" s="53" t="s">
        <v>187</v>
      </c>
      <c r="N73" s="53" t="s">
        <v>193</v>
      </c>
      <c r="O73" s="54" t="s">
        <v>194</v>
      </c>
      <c r="P73" s="54" t="s">
        <v>195</v>
      </c>
    </row>
    <row r="74" spans="1:16" ht="12.75" customHeight="1" thickBot="1" x14ac:dyDescent="0.25">
      <c r="A74" s="5" t="str">
        <f t="shared" si="6"/>
        <v> BAVR 30.14 </v>
      </c>
      <c r="B74" s="17" t="str">
        <f t="shared" si="7"/>
        <v>II</v>
      </c>
      <c r="C74" s="5">
        <f t="shared" si="8"/>
        <v>39814.332999999999</v>
      </c>
      <c r="D74" s="9" t="str">
        <f t="shared" si="9"/>
        <v>vis</v>
      </c>
      <c r="E74" s="51">
        <f>VLOOKUP(C74,Active!C$21:E$972,3,FALSE)</f>
        <v>-1310.502087181668</v>
      </c>
      <c r="F74" s="17" t="s">
        <v>75</v>
      </c>
      <c r="G74" s="9" t="str">
        <f t="shared" si="10"/>
        <v>39814.333</v>
      </c>
      <c r="H74" s="5">
        <f t="shared" si="11"/>
        <v>-1310.5</v>
      </c>
      <c r="I74" s="52" t="s">
        <v>196</v>
      </c>
      <c r="J74" s="53" t="s">
        <v>197</v>
      </c>
      <c r="K74" s="52">
        <v>-1310.5</v>
      </c>
      <c r="L74" s="52" t="s">
        <v>174</v>
      </c>
      <c r="M74" s="53" t="s">
        <v>187</v>
      </c>
      <c r="N74" s="53" t="s">
        <v>193</v>
      </c>
      <c r="O74" s="54" t="s">
        <v>194</v>
      </c>
      <c r="P74" s="54" t="s">
        <v>195</v>
      </c>
    </row>
    <row r="75" spans="1:16" ht="12.75" customHeight="1" thickBot="1" x14ac:dyDescent="0.25">
      <c r="A75" s="5" t="str">
        <f t="shared" ref="A75:A106" si="12">P75</f>
        <v> BAVR 30.14 </v>
      </c>
      <c r="B75" s="17" t="str">
        <f t="shared" ref="B75:B106" si="13">IF(H75=INT(H75),"I","II")</f>
        <v>II</v>
      </c>
      <c r="C75" s="5">
        <f t="shared" ref="C75:C106" si="14">1*G75</f>
        <v>39927.434000000001</v>
      </c>
      <c r="D75" s="9" t="str">
        <f t="shared" ref="D75:D106" si="15">VLOOKUP(F75,I$1:J$5,2,FALSE)</f>
        <v>vis</v>
      </c>
      <c r="E75" s="51">
        <f>VLOOKUP(C75,Active!C$21:E$972,3,FALSE)</f>
        <v>-1251.5008852319108</v>
      </c>
      <c r="F75" s="17" t="s">
        <v>75</v>
      </c>
      <c r="G75" s="9" t="str">
        <f t="shared" ref="G75:G106" si="16">MID(I75,3,LEN(I75)-3)</f>
        <v>39927.434</v>
      </c>
      <c r="H75" s="5">
        <f t="shared" ref="H75:H106" si="17">1*K75</f>
        <v>-1251.5</v>
      </c>
      <c r="I75" s="52" t="s">
        <v>198</v>
      </c>
      <c r="J75" s="53" t="s">
        <v>199</v>
      </c>
      <c r="K75" s="52">
        <v>-1251.5</v>
      </c>
      <c r="L75" s="52" t="s">
        <v>183</v>
      </c>
      <c r="M75" s="53" t="s">
        <v>187</v>
      </c>
      <c r="N75" s="53" t="s">
        <v>193</v>
      </c>
      <c r="O75" s="54" t="s">
        <v>194</v>
      </c>
      <c r="P75" s="54" t="s">
        <v>195</v>
      </c>
    </row>
    <row r="76" spans="1:16" ht="12.75" customHeight="1" thickBot="1" x14ac:dyDescent="0.25">
      <c r="A76" s="5" t="str">
        <f t="shared" si="12"/>
        <v> BAVR 30.14 </v>
      </c>
      <c r="B76" s="17" t="str">
        <f t="shared" si="13"/>
        <v>II</v>
      </c>
      <c r="C76" s="5">
        <f t="shared" si="14"/>
        <v>40201.5579</v>
      </c>
      <c r="D76" s="9" t="str">
        <f t="shared" si="15"/>
        <v>vis</v>
      </c>
      <c r="E76" s="51">
        <f>VLOOKUP(C76,Active!C$21:E$972,3,FALSE)</f>
        <v>-1108.4991471115172</v>
      </c>
      <c r="F76" s="17" t="s">
        <v>75</v>
      </c>
      <c r="G76" s="9" t="str">
        <f t="shared" si="16"/>
        <v>40201.5579</v>
      </c>
      <c r="H76" s="5">
        <f t="shared" si="17"/>
        <v>-1108.5</v>
      </c>
      <c r="I76" s="52" t="s">
        <v>204</v>
      </c>
      <c r="J76" s="53" t="s">
        <v>205</v>
      </c>
      <c r="K76" s="52">
        <v>-1108.5</v>
      </c>
      <c r="L76" s="52" t="s">
        <v>206</v>
      </c>
      <c r="M76" s="53" t="s">
        <v>187</v>
      </c>
      <c r="N76" s="53" t="s">
        <v>193</v>
      </c>
      <c r="O76" s="54" t="s">
        <v>207</v>
      </c>
      <c r="P76" s="54" t="s">
        <v>195</v>
      </c>
    </row>
    <row r="77" spans="1:16" ht="12.75" customHeight="1" thickBot="1" x14ac:dyDescent="0.25">
      <c r="A77" s="5" t="str">
        <f t="shared" si="12"/>
        <v> BAVR 30.14 </v>
      </c>
      <c r="B77" s="17" t="str">
        <f t="shared" si="13"/>
        <v>I</v>
      </c>
      <c r="C77" s="5">
        <f t="shared" si="14"/>
        <v>40204.436099999999</v>
      </c>
      <c r="D77" s="9" t="str">
        <f t="shared" si="15"/>
        <v>vis</v>
      </c>
      <c r="E77" s="51">
        <f>VLOOKUP(C77,Active!C$21:E$972,3,FALSE)</f>
        <v>-1106.9976815236644</v>
      </c>
      <c r="F77" s="17" t="s">
        <v>75</v>
      </c>
      <c r="G77" s="9" t="str">
        <f t="shared" si="16"/>
        <v>40204.4361</v>
      </c>
      <c r="H77" s="5">
        <f t="shared" si="17"/>
        <v>-1107</v>
      </c>
      <c r="I77" s="52" t="s">
        <v>208</v>
      </c>
      <c r="J77" s="53" t="s">
        <v>209</v>
      </c>
      <c r="K77" s="52">
        <v>-1107</v>
      </c>
      <c r="L77" s="52" t="s">
        <v>210</v>
      </c>
      <c r="M77" s="53" t="s">
        <v>187</v>
      </c>
      <c r="N77" s="53" t="s">
        <v>193</v>
      </c>
      <c r="O77" s="54" t="s">
        <v>207</v>
      </c>
      <c r="P77" s="54" t="s">
        <v>195</v>
      </c>
    </row>
    <row r="78" spans="1:16" ht="12.75" customHeight="1" thickBot="1" x14ac:dyDescent="0.25">
      <c r="A78" s="5" t="str">
        <f t="shared" si="12"/>
        <v> BAVR 30.14 </v>
      </c>
      <c r="B78" s="17" t="str">
        <f t="shared" si="13"/>
        <v>II</v>
      </c>
      <c r="C78" s="5">
        <f t="shared" si="14"/>
        <v>40205.387300000002</v>
      </c>
      <c r="D78" s="9" t="str">
        <f t="shared" si="15"/>
        <v>vis</v>
      </c>
      <c r="E78" s="51">
        <f>VLOOKUP(C78,Active!C$21:E$972,3,FALSE)</f>
        <v>-1106.5014706741158</v>
      </c>
      <c r="F78" s="17" t="s">
        <v>75</v>
      </c>
      <c r="G78" s="9" t="str">
        <f t="shared" si="16"/>
        <v>40205.3873</v>
      </c>
      <c r="H78" s="5">
        <f t="shared" si="17"/>
        <v>-1106.5</v>
      </c>
      <c r="I78" s="52" t="s">
        <v>211</v>
      </c>
      <c r="J78" s="53" t="s">
        <v>212</v>
      </c>
      <c r="K78" s="52">
        <v>-1106.5</v>
      </c>
      <c r="L78" s="52" t="s">
        <v>213</v>
      </c>
      <c r="M78" s="53" t="s">
        <v>187</v>
      </c>
      <c r="N78" s="53" t="s">
        <v>193</v>
      </c>
      <c r="O78" s="54" t="s">
        <v>207</v>
      </c>
      <c r="P78" s="54" t="s">
        <v>195</v>
      </c>
    </row>
    <row r="79" spans="1:16" ht="12.75" customHeight="1" thickBot="1" x14ac:dyDescent="0.25">
      <c r="A79" s="5" t="str">
        <f t="shared" si="12"/>
        <v> BAVR 30.14 </v>
      </c>
      <c r="B79" s="17" t="str">
        <f t="shared" si="13"/>
        <v>I</v>
      </c>
      <c r="C79" s="5">
        <f t="shared" si="14"/>
        <v>40275.357000000004</v>
      </c>
      <c r="D79" s="9" t="str">
        <f t="shared" si="15"/>
        <v>vis</v>
      </c>
      <c r="E79" s="51">
        <f>VLOOKUP(C79,Active!C$21:E$972,3,FALSE)</f>
        <v>-1070.0004989756876</v>
      </c>
      <c r="F79" s="17" t="s">
        <v>75</v>
      </c>
      <c r="G79" s="9" t="str">
        <f t="shared" si="16"/>
        <v>40275.3570</v>
      </c>
      <c r="H79" s="5">
        <f t="shared" si="17"/>
        <v>-1070</v>
      </c>
      <c r="I79" s="52" t="s">
        <v>214</v>
      </c>
      <c r="J79" s="53" t="s">
        <v>215</v>
      </c>
      <c r="K79" s="52">
        <v>-1070</v>
      </c>
      <c r="L79" s="52" t="s">
        <v>216</v>
      </c>
      <c r="M79" s="53" t="s">
        <v>187</v>
      </c>
      <c r="N79" s="53" t="s">
        <v>193</v>
      </c>
      <c r="O79" s="54" t="s">
        <v>207</v>
      </c>
      <c r="P79" s="54" t="s">
        <v>195</v>
      </c>
    </row>
    <row r="80" spans="1:16" ht="12.75" customHeight="1" thickBot="1" x14ac:dyDescent="0.25">
      <c r="A80" s="5" t="str">
        <f t="shared" si="12"/>
        <v> BAVR 30.14 </v>
      </c>
      <c r="B80" s="17" t="str">
        <f t="shared" si="13"/>
        <v>II</v>
      </c>
      <c r="C80" s="5">
        <f t="shared" si="14"/>
        <v>40301.239600000001</v>
      </c>
      <c r="D80" s="9" t="str">
        <f t="shared" si="15"/>
        <v>vis</v>
      </c>
      <c r="E80" s="51">
        <f>VLOOKUP(C80,Active!C$21:E$972,3,FALSE)</f>
        <v>-1056.4983680521361</v>
      </c>
      <c r="F80" s="17" t="s">
        <v>75</v>
      </c>
      <c r="G80" s="9" t="str">
        <f t="shared" si="16"/>
        <v>40301.2396</v>
      </c>
      <c r="H80" s="5">
        <f t="shared" si="17"/>
        <v>-1056.5</v>
      </c>
      <c r="I80" s="52" t="s">
        <v>217</v>
      </c>
      <c r="J80" s="53" t="s">
        <v>218</v>
      </c>
      <c r="K80" s="52">
        <v>-1056.5</v>
      </c>
      <c r="L80" s="52" t="s">
        <v>219</v>
      </c>
      <c r="M80" s="53" t="s">
        <v>187</v>
      </c>
      <c r="N80" s="53" t="s">
        <v>193</v>
      </c>
      <c r="O80" s="54" t="s">
        <v>207</v>
      </c>
      <c r="P80" s="54" t="s">
        <v>195</v>
      </c>
    </row>
    <row r="81" spans="1:16" ht="12.75" customHeight="1" thickBot="1" x14ac:dyDescent="0.25">
      <c r="A81" s="5" t="str">
        <f t="shared" si="12"/>
        <v> BAVR 30.14 </v>
      </c>
      <c r="B81" s="17" t="str">
        <f t="shared" si="13"/>
        <v>I</v>
      </c>
      <c r="C81" s="5">
        <f t="shared" si="14"/>
        <v>40434.445</v>
      </c>
      <c r="D81" s="9" t="str">
        <f t="shared" si="15"/>
        <v>vis</v>
      </c>
      <c r="E81" s="51">
        <f>VLOOKUP(C81,Active!C$21:E$972,3,FALSE)</f>
        <v>-987.00933872261692</v>
      </c>
      <c r="F81" s="17" t="s">
        <v>75</v>
      </c>
      <c r="G81" s="9" t="str">
        <f t="shared" si="16"/>
        <v>40434.445</v>
      </c>
      <c r="H81" s="5">
        <f t="shared" si="17"/>
        <v>-987</v>
      </c>
      <c r="I81" s="52" t="s">
        <v>220</v>
      </c>
      <c r="J81" s="53" t="s">
        <v>221</v>
      </c>
      <c r="K81" s="52">
        <v>-987</v>
      </c>
      <c r="L81" s="52" t="s">
        <v>222</v>
      </c>
      <c r="M81" s="53" t="s">
        <v>187</v>
      </c>
      <c r="N81" s="53" t="s">
        <v>193</v>
      </c>
      <c r="O81" s="54" t="s">
        <v>194</v>
      </c>
      <c r="P81" s="54" t="s">
        <v>195</v>
      </c>
    </row>
    <row r="82" spans="1:16" ht="12.75" customHeight="1" thickBot="1" x14ac:dyDescent="0.25">
      <c r="A82" s="5" t="str">
        <f t="shared" si="12"/>
        <v> BAVR 30.14 </v>
      </c>
      <c r="B82" s="17" t="str">
        <f t="shared" si="13"/>
        <v>I</v>
      </c>
      <c r="C82" s="5">
        <f t="shared" si="14"/>
        <v>40434.460299999999</v>
      </c>
      <c r="D82" s="9" t="str">
        <f t="shared" si="15"/>
        <v>vis</v>
      </c>
      <c r="E82" s="51">
        <f>VLOOKUP(C82,Active!C$21:E$972,3,FALSE)</f>
        <v>-987.00135719822913</v>
      </c>
      <c r="F82" s="17" t="s">
        <v>75</v>
      </c>
      <c r="G82" s="9" t="str">
        <f t="shared" si="16"/>
        <v>40434.4603</v>
      </c>
      <c r="H82" s="5">
        <f t="shared" si="17"/>
        <v>-987</v>
      </c>
      <c r="I82" s="52" t="s">
        <v>223</v>
      </c>
      <c r="J82" s="53" t="s">
        <v>224</v>
      </c>
      <c r="K82" s="52">
        <v>-987</v>
      </c>
      <c r="L82" s="52" t="s">
        <v>225</v>
      </c>
      <c r="M82" s="53" t="s">
        <v>187</v>
      </c>
      <c r="N82" s="53" t="s">
        <v>193</v>
      </c>
      <c r="O82" s="54" t="s">
        <v>207</v>
      </c>
      <c r="P82" s="54" t="s">
        <v>195</v>
      </c>
    </row>
    <row r="83" spans="1:16" ht="12.75" customHeight="1" thickBot="1" x14ac:dyDescent="0.25">
      <c r="A83" s="5" t="str">
        <f t="shared" si="12"/>
        <v> BAVR 30.14 </v>
      </c>
      <c r="B83" s="17" t="str">
        <f t="shared" si="13"/>
        <v>II</v>
      </c>
      <c r="C83" s="5">
        <f t="shared" si="14"/>
        <v>40477.592600000004</v>
      </c>
      <c r="D83" s="9" t="str">
        <f t="shared" si="15"/>
        <v>vis</v>
      </c>
      <c r="E83" s="51">
        <f>VLOOKUP(C83,Active!C$21:E$972,3,FALSE)</f>
        <v>-964.50060527863741</v>
      </c>
      <c r="F83" s="17" t="s">
        <v>75</v>
      </c>
      <c r="G83" s="9" t="str">
        <f t="shared" si="16"/>
        <v>40477.5926</v>
      </c>
      <c r="H83" s="5">
        <f t="shared" si="17"/>
        <v>-964.5</v>
      </c>
      <c r="I83" s="52" t="s">
        <v>226</v>
      </c>
      <c r="J83" s="53" t="s">
        <v>227</v>
      </c>
      <c r="K83" s="52">
        <v>-964.5</v>
      </c>
      <c r="L83" s="52" t="s">
        <v>228</v>
      </c>
      <c r="M83" s="53" t="s">
        <v>187</v>
      </c>
      <c r="N83" s="53" t="s">
        <v>193</v>
      </c>
      <c r="O83" s="54" t="s">
        <v>207</v>
      </c>
      <c r="P83" s="54" t="s">
        <v>195</v>
      </c>
    </row>
    <row r="84" spans="1:16" ht="12.75" customHeight="1" thickBot="1" x14ac:dyDescent="0.25">
      <c r="A84" s="5" t="str">
        <f t="shared" si="12"/>
        <v> BAVR 30.14 </v>
      </c>
      <c r="B84" s="17" t="str">
        <f t="shared" si="13"/>
        <v>II</v>
      </c>
      <c r="C84" s="5">
        <f t="shared" si="14"/>
        <v>40504.421499999997</v>
      </c>
      <c r="D84" s="9" t="str">
        <f t="shared" si="15"/>
        <v>vis</v>
      </c>
      <c r="E84" s="51">
        <f>VLOOKUP(C84,Active!C$21:E$972,3,FALSE)</f>
        <v>-950.5048196800185</v>
      </c>
      <c r="F84" s="17" t="s">
        <v>75</v>
      </c>
      <c r="G84" s="9" t="str">
        <f t="shared" si="16"/>
        <v>40504.4215</v>
      </c>
      <c r="H84" s="5">
        <f t="shared" si="17"/>
        <v>-950.5</v>
      </c>
      <c r="I84" s="52" t="s">
        <v>229</v>
      </c>
      <c r="J84" s="53" t="s">
        <v>230</v>
      </c>
      <c r="K84" s="52">
        <v>-950.5</v>
      </c>
      <c r="L84" s="52" t="s">
        <v>231</v>
      </c>
      <c r="M84" s="53" t="s">
        <v>187</v>
      </c>
      <c r="N84" s="53" t="s">
        <v>193</v>
      </c>
      <c r="O84" s="54" t="s">
        <v>207</v>
      </c>
      <c r="P84" s="54" t="s">
        <v>195</v>
      </c>
    </row>
    <row r="85" spans="1:16" ht="12.75" customHeight="1" thickBot="1" x14ac:dyDescent="0.25">
      <c r="A85" s="5" t="str">
        <f t="shared" si="12"/>
        <v> BAVR 30.14 </v>
      </c>
      <c r="B85" s="17" t="str">
        <f t="shared" si="13"/>
        <v>II</v>
      </c>
      <c r="C85" s="5">
        <f t="shared" si="14"/>
        <v>40504.434000000001</v>
      </c>
      <c r="D85" s="9" t="str">
        <f t="shared" si="15"/>
        <v>vis</v>
      </c>
      <c r="E85" s="51">
        <f>VLOOKUP(C85,Active!C$21:E$972,3,FALSE)</f>
        <v>-950.49829882675783</v>
      </c>
      <c r="F85" s="17" t="s">
        <v>75</v>
      </c>
      <c r="G85" s="9" t="str">
        <f t="shared" si="16"/>
        <v>40504.434</v>
      </c>
      <c r="H85" s="5">
        <f t="shared" si="17"/>
        <v>-950.5</v>
      </c>
      <c r="I85" s="52" t="s">
        <v>232</v>
      </c>
      <c r="J85" s="53" t="s">
        <v>233</v>
      </c>
      <c r="K85" s="52">
        <v>-950.5</v>
      </c>
      <c r="L85" s="52" t="s">
        <v>234</v>
      </c>
      <c r="M85" s="53" t="s">
        <v>187</v>
      </c>
      <c r="N85" s="53" t="s">
        <v>193</v>
      </c>
      <c r="O85" s="54" t="s">
        <v>194</v>
      </c>
      <c r="P85" s="54" t="s">
        <v>195</v>
      </c>
    </row>
    <row r="86" spans="1:16" ht="12.75" customHeight="1" thickBot="1" x14ac:dyDescent="0.25">
      <c r="A86" s="5" t="str">
        <f t="shared" si="12"/>
        <v> BAVR 30.14 </v>
      </c>
      <c r="B86" s="17" t="str">
        <f t="shared" si="13"/>
        <v>I</v>
      </c>
      <c r="C86" s="5">
        <f t="shared" si="14"/>
        <v>40505.385000000002</v>
      </c>
      <c r="D86" s="9" t="str">
        <f t="shared" si="15"/>
        <v>vis</v>
      </c>
      <c r="E86" s="51">
        <f>VLOOKUP(C86,Active!C$21:E$972,3,FALSE)</f>
        <v>-950.00219231086248</v>
      </c>
      <c r="F86" s="17" t="s">
        <v>75</v>
      </c>
      <c r="G86" s="9" t="str">
        <f t="shared" si="16"/>
        <v>40505.385</v>
      </c>
      <c r="H86" s="5">
        <f t="shared" si="17"/>
        <v>-950</v>
      </c>
      <c r="I86" s="52" t="s">
        <v>235</v>
      </c>
      <c r="J86" s="53" t="s">
        <v>236</v>
      </c>
      <c r="K86" s="52">
        <v>-950</v>
      </c>
      <c r="L86" s="52" t="s">
        <v>174</v>
      </c>
      <c r="M86" s="53" t="s">
        <v>187</v>
      </c>
      <c r="N86" s="53" t="s">
        <v>193</v>
      </c>
      <c r="O86" s="54" t="s">
        <v>194</v>
      </c>
      <c r="P86" s="54" t="s">
        <v>195</v>
      </c>
    </row>
    <row r="87" spans="1:16" ht="12.75" customHeight="1" thickBot="1" x14ac:dyDescent="0.25">
      <c r="A87" s="5" t="str">
        <f t="shared" si="12"/>
        <v> BAVR 30.14 </v>
      </c>
      <c r="B87" s="17" t="str">
        <f t="shared" si="13"/>
        <v>I</v>
      </c>
      <c r="C87" s="5">
        <f t="shared" si="14"/>
        <v>40505.387600000002</v>
      </c>
      <c r="D87" s="9" t="str">
        <f t="shared" si="15"/>
        <v>vis</v>
      </c>
      <c r="E87" s="51">
        <f>VLOOKUP(C87,Active!C$21:E$972,3,FALSE)</f>
        <v>-950.00083597338494</v>
      </c>
      <c r="F87" s="17" t="s">
        <v>75</v>
      </c>
      <c r="G87" s="9" t="str">
        <f t="shared" si="16"/>
        <v>40505.3876</v>
      </c>
      <c r="H87" s="5">
        <f t="shared" si="17"/>
        <v>-950</v>
      </c>
      <c r="I87" s="52" t="s">
        <v>237</v>
      </c>
      <c r="J87" s="53" t="s">
        <v>238</v>
      </c>
      <c r="K87" s="52">
        <v>-950</v>
      </c>
      <c r="L87" s="52" t="s">
        <v>239</v>
      </c>
      <c r="M87" s="53" t="s">
        <v>187</v>
      </c>
      <c r="N87" s="53" t="s">
        <v>193</v>
      </c>
      <c r="O87" s="54" t="s">
        <v>207</v>
      </c>
      <c r="P87" s="54" t="s">
        <v>195</v>
      </c>
    </row>
    <row r="88" spans="1:16" ht="12.75" customHeight="1" thickBot="1" x14ac:dyDescent="0.25">
      <c r="A88" s="5" t="str">
        <f t="shared" si="12"/>
        <v> BAVR 30.14 </v>
      </c>
      <c r="B88" s="17" t="str">
        <f t="shared" si="13"/>
        <v>II</v>
      </c>
      <c r="C88" s="5">
        <f t="shared" si="14"/>
        <v>40552.252</v>
      </c>
      <c r="D88" s="9" t="str">
        <f t="shared" si="15"/>
        <v>vis</v>
      </c>
      <c r="E88" s="51">
        <f>VLOOKUP(C88,Active!C$21:E$972,3,FALSE)</f>
        <v>-925.55316593815917</v>
      </c>
      <c r="F88" s="17" t="s">
        <v>75</v>
      </c>
      <c r="G88" s="9" t="str">
        <f t="shared" si="16"/>
        <v>40552.252</v>
      </c>
      <c r="H88" s="5">
        <f t="shared" si="17"/>
        <v>-925.5</v>
      </c>
      <c r="I88" s="52" t="s">
        <v>240</v>
      </c>
      <c r="J88" s="53" t="s">
        <v>241</v>
      </c>
      <c r="K88" s="52">
        <v>-925.5</v>
      </c>
      <c r="L88" s="52" t="s">
        <v>115</v>
      </c>
      <c r="M88" s="53" t="s">
        <v>187</v>
      </c>
      <c r="N88" s="53" t="s">
        <v>193</v>
      </c>
      <c r="O88" s="54" t="s">
        <v>194</v>
      </c>
      <c r="P88" s="54" t="s">
        <v>195</v>
      </c>
    </row>
    <row r="89" spans="1:16" ht="12.75" customHeight="1" thickBot="1" x14ac:dyDescent="0.25">
      <c r="A89" s="5" t="str">
        <f t="shared" si="12"/>
        <v> BAVR 30.14 </v>
      </c>
      <c r="B89" s="17" t="str">
        <f t="shared" si="13"/>
        <v>II</v>
      </c>
      <c r="C89" s="5">
        <f t="shared" si="14"/>
        <v>40552.345600000001</v>
      </c>
      <c r="D89" s="9" t="str">
        <f t="shared" si="15"/>
        <v>vis</v>
      </c>
      <c r="E89" s="51">
        <f>VLOOKUP(C89,Active!C$21:E$972,3,FALSE)</f>
        <v>-925.5043377889607</v>
      </c>
      <c r="F89" s="17" t="s">
        <v>75</v>
      </c>
      <c r="G89" s="9" t="str">
        <f t="shared" si="16"/>
        <v>40552.3456</v>
      </c>
      <c r="H89" s="5">
        <f t="shared" si="17"/>
        <v>-925.5</v>
      </c>
      <c r="I89" s="52" t="s">
        <v>242</v>
      </c>
      <c r="J89" s="53" t="s">
        <v>243</v>
      </c>
      <c r="K89" s="52">
        <v>-925.5</v>
      </c>
      <c r="L89" s="52" t="s">
        <v>244</v>
      </c>
      <c r="M89" s="53" t="s">
        <v>187</v>
      </c>
      <c r="N89" s="53" t="s">
        <v>193</v>
      </c>
      <c r="O89" s="54" t="s">
        <v>207</v>
      </c>
      <c r="P89" s="54" t="s">
        <v>195</v>
      </c>
    </row>
    <row r="90" spans="1:16" ht="12.75" customHeight="1" thickBot="1" x14ac:dyDescent="0.25">
      <c r="A90" s="5" t="str">
        <f t="shared" si="12"/>
        <v> BAVR 30.14 </v>
      </c>
      <c r="B90" s="17" t="str">
        <f t="shared" si="13"/>
        <v>II</v>
      </c>
      <c r="C90" s="5">
        <f t="shared" si="14"/>
        <v>40554.252999999997</v>
      </c>
      <c r="D90" s="9" t="str">
        <f t="shared" si="15"/>
        <v>vis</v>
      </c>
      <c r="E90" s="51">
        <f>VLOOKUP(C90,Active!C$21:E$972,3,FALSE)</f>
        <v>-924.50930774856533</v>
      </c>
      <c r="F90" s="17" t="s">
        <v>75</v>
      </c>
      <c r="G90" s="9" t="str">
        <f t="shared" si="16"/>
        <v>40554.253</v>
      </c>
      <c r="H90" s="5">
        <f t="shared" si="17"/>
        <v>-924.5</v>
      </c>
      <c r="I90" s="52" t="s">
        <v>245</v>
      </c>
      <c r="J90" s="53" t="s">
        <v>246</v>
      </c>
      <c r="K90" s="52">
        <v>-924.5</v>
      </c>
      <c r="L90" s="52" t="s">
        <v>222</v>
      </c>
      <c r="M90" s="53" t="s">
        <v>187</v>
      </c>
      <c r="N90" s="53" t="s">
        <v>193</v>
      </c>
      <c r="O90" s="54" t="s">
        <v>194</v>
      </c>
      <c r="P90" s="54" t="s">
        <v>195</v>
      </c>
    </row>
    <row r="91" spans="1:16" ht="12.75" customHeight="1" thickBot="1" x14ac:dyDescent="0.25">
      <c r="A91" s="5" t="str">
        <f t="shared" si="12"/>
        <v> BAVR 30.14 </v>
      </c>
      <c r="B91" s="17" t="str">
        <f t="shared" si="13"/>
        <v>I</v>
      </c>
      <c r="C91" s="5">
        <f t="shared" si="14"/>
        <v>40804.423799999997</v>
      </c>
      <c r="D91" s="9" t="str">
        <f t="shared" si="15"/>
        <v>vis</v>
      </c>
      <c r="E91" s="51">
        <f>VLOOKUP(C91,Active!C$21:E$972,3,FALSE)</f>
        <v>-794.00314164276597</v>
      </c>
      <c r="F91" s="17" t="s">
        <v>75</v>
      </c>
      <c r="G91" s="9" t="str">
        <f t="shared" si="16"/>
        <v>40804.4238</v>
      </c>
      <c r="H91" s="5">
        <f t="shared" si="17"/>
        <v>-794</v>
      </c>
      <c r="I91" s="52" t="s">
        <v>247</v>
      </c>
      <c r="J91" s="53" t="s">
        <v>248</v>
      </c>
      <c r="K91" s="52">
        <v>-794</v>
      </c>
      <c r="L91" s="52" t="s">
        <v>249</v>
      </c>
      <c r="M91" s="53" t="s">
        <v>187</v>
      </c>
      <c r="N91" s="53" t="s">
        <v>193</v>
      </c>
      <c r="O91" s="54" t="s">
        <v>207</v>
      </c>
      <c r="P91" s="54" t="s">
        <v>195</v>
      </c>
    </row>
    <row r="92" spans="1:16" ht="12.75" customHeight="1" thickBot="1" x14ac:dyDescent="0.25">
      <c r="A92" s="5" t="str">
        <f t="shared" si="12"/>
        <v> BAVR 30.14 </v>
      </c>
      <c r="B92" s="17" t="str">
        <f t="shared" si="13"/>
        <v>I</v>
      </c>
      <c r="C92" s="5">
        <f t="shared" si="14"/>
        <v>40825.505100000002</v>
      </c>
      <c r="D92" s="9" t="str">
        <f t="shared" si="15"/>
        <v>vis</v>
      </c>
      <c r="E92" s="51">
        <f>VLOOKUP(C92,Active!C$21:E$972,3,FALSE)</f>
        <v>-783.00569653915329</v>
      </c>
      <c r="F92" s="17" t="s">
        <v>75</v>
      </c>
      <c r="G92" s="9" t="str">
        <f t="shared" si="16"/>
        <v>40825.5051</v>
      </c>
      <c r="H92" s="5">
        <f t="shared" si="17"/>
        <v>-783</v>
      </c>
      <c r="I92" s="52" t="s">
        <v>250</v>
      </c>
      <c r="J92" s="53" t="s">
        <v>251</v>
      </c>
      <c r="K92" s="52">
        <v>-783</v>
      </c>
      <c r="L92" s="52" t="s">
        <v>252</v>
      </c>
      <c r="M92" s="53" t="s">
        <v>187</v>
      </c>
      <c r="N92" s="53" t="s">
        <v>193</v>
      </c>
      <c r="O92" s="54" t="s">
        <v>207</v>
      </c>
      <c r="P92" s="54" t="s">
        <v>195</v>
      </c>
    </row>
    <row r="93" spans="1:16" ht="12.75" customHeight="1" thickBot="1" x14ac:dyDescent="0.25">
      <c r="A93" s="5" t="str">
        <f t="shared" si="12"/>
        <v> BAVR 30.14 </v>
      </c>
      <c r="B93" s="17" t="str">
        <f t="shared" si="13"/>
        <v>II</v>
      </c>
      <c r="C93" s="5">
        <f t="shared" si="14"/>
        <v>40851.385999999999</v>
      </c>
      <c r="D93" s="9" t="str">
        <f t="shared" si="15"/>
        <v>vis</v>
      </c>
      <c r="E93" s="51">
        <f>VLOOKUP(C93,Active!C$21:E$972,3,FALSE)</f>
        <v>-769.50445245164542</v>
      </c>
      <c r="F93" s="17" t="s">
        <v>75</v>
      </c>
      <c r="G93" s="9" t="str">
        <f t="shared" si="16"/>
        <v>40851.386</v>
      </c>
      <c r="H93" s="5">
        <f t="shared" si="17"/>
        <v>-769.5</v>
      </c>
      <c r="I93" s="52" t="s">
        <v>253</v>
      </c>
      <c r="J93" s="53" t="s">
        <v>254</v>
      </c>
      <c r="K93" s="52">
        <v>-769.5</v>
      </c>
      <c r="L93" s="52" t="s">
        <v>255</v>
      </c>
      <c r="M93" s="53" t="s">
        <v>187</v>
      </c>
      <c r="N93" s="53" t="s">
        <v>193</v>
      </c>
      <c r="O93" s="54" t="s">
        <v>194</v>
      </c>
      <c r="P93" s="54" t="s">
        <v>195</v>
      </c>
    </row>
    <row r="94" spans="1:16" ht="12.75" customHeight="1" thickBot="1" x14ac:dyDescent="0.25">
      <c r="A94" s="5" t="str">
        <f t="shared" si="12"/>
        <v> BAVR 30.14 </v>
      </c>
      <c r="B94" s="17" t="str">
        <f t="shared" si="13"/>
        <v>II</v>
      </c>
      <c r="C94" s="5">
        <f t="shared" si="14"/>
        <v>40941.466</v>
      </c>
      <c r="D94" s="9" t="str">
        <f t="shared" si="15"/>
        <v>vis</v>
      </c>
      <c r="E94" s="51">
        <f>VLOOKUP(C94,Active!C$21:E$972,3,FALSE)</f>
        <v>-722.51257553071525</v>
      </c>
      <c r="F94" s="17" t="s">
        <v>75</v>
      </c>
      <c r="G94" s="9" t="str">
        <f t="shared" si="16"/>
        <v>40941.466</v>
      </c>
      <c r="H94" s="5">
        <f t="shared" si="17"/>
        <v>-722.5</v>
      </c>
      <c r="I94" s="52" t="s">
        <v>256</v>
      </c>
      <c r="J94" s="53" t="s">
        <v>257</v>
      </c>
      <c r="K94" s="52">
        <v>-722.5</v>
      </c>
      <c r="L94" s="52" t="s">
        <v>86</v>
      </c>
      <c r="M94" s="53" t="s">
        <v>187</v>
      </c>
      <c r="N94" s="53" t="s">
        <v>193</v>
      </c>
      <c r="O94" s="54" t="s">
        <v>194</v>
      </c>
      <c r="P94" s="54" t="s">
        <v>195</v>
      </c>
    </row>
    <row r="95" spans="1:16" ht="12.75" customHeight="1" thickBot="1" x14ac:dyDescent="0.25">
      <c r="A95" s="5" t="str">
        <f t="shared" si="12"/>
        <v> BAVR 30.14 </v>
      </c>
      <c r="B95" s="17" t="str">
        <f t="shared" si="13"/>
        <v>I</v>
      </c>
      <c r="C95" s="5">
        <f t="shared" si="14"/>
        <v>40944.364000000001</v>
      </c>
      <c r="D95" s="9" t="str">
        <f t="shared" si="15"/>
        <v>vis</v>
      </c>
      <c r="E95" s="51">
        <f>VLOOKUP(C95,Active!C$21:E$972,3,FALSE)</f>
        <v>-721.00078091130024</v>
      </c>
      <c r="F95" s="17" t="s">
        <v>75</v>
      </c>
      <c r="G95" s="9" t="str">
        <f t="shared" si="16"/>
        <v>40944.364</v>
      </c>
      <c r="H95" s="5">
        <f t="shared" si="17"/>
        <v>-721</v>
      </c>
      <c r="I95" s="52" t="s">
        <v>258</v>
      </c>
      <c r="J95" s="53" t="s">
        <v>259</v>
      </c>
      <c r="K95" s="52">
        <v>-721</v>
      </c>
      <c r="L95" s="52" t="s">
        <v>260</v>
      </c>
      <c r="M95" s="53" t="s">
        <v>187</v>
      </c>
      <c r="N95" s="53" t="s">
        <v>193</v>
      </c>
      <c r="O95" s="54" t="s">
        <v>194</v>
      </c>
      <c r="P95" s="54" t="s">
        <v>195</v>
      </c>
    </row>
    <row r="96" spans="1:16" ht="12.75" customHeight="1" thickBot="1" x14ac:dyDescent="0.25">
      <c r="A96" s="5" t="str">
        <f t="shared" si="12"/>
        <v> BAVR 30.14 </v>
      </c>
      <c r="B96" s="17" t="str">
        <f t="shared" si="13"/>
        <v>II</v>
      </c>
      <c r="C96" s="5">
        <f t="shared" si="14"/>
        <v>40966.42</v>
      </c>
      <c r="D96" s="9" t="str">
        <f t="shared" si="15"/>
        <v>vis</v>
      </c>
      <c r="E96" s="51">
        <f>VLOOKUP(C96,Active!C$21:E$972,3,FALSE)</f>
        <v>-709.49486575401932</v>
      </c>
      <c r="F96" s="17" t="s">
        <v>75</v>
      </c>
      <c r="G96" s="9" t="str">
        <f t="shared" si="16"/>
        <v>40966.420</v>
      </c>
      <c r="H96" s="5">
        <f t="shared" si="17"/>
        <v>-709.5</v>
      </c>
      <c r="I96" s="52" t="s">
        <v>261</v>
      </c>
      <c r="J96" s="53" t="s">
        <v>262</v>
      </c>
      <c r="K96" s="52">
        <v>-709.5</v>
      </c>
      <c r="L96" s="52" t="s">
        <v>263</v>
      </c>
      <c r="M96" s="53" t="s">
        <v>187</v>
      </c>
      <c r="N96" s="53" t="s">
        <v>193</v>
      </c>
      <c r="O96" s="54" t="s">
        <v>194</v>
      </c>
      <c r="P96" s="54" t="s">
        <v>195</v>
      </c>
    </row>
    <row r="97" spans="1:16" ht="12.75" customHeight="1" thickBot="1" x14ac:dyDescent="0.25">
      <c r="A97" s="5" t="str">
        <f t="shared" si="12"/>
        <v> BAVR 30.14 </v>
      </c>
      <c r="B97" s="17" t="str">
        <f t="shared" si="13"/>
        <v>II</v>
      </c>
      <c r="C97" s="5">
        <f t="shared" si="14"/>
        <v>40970.243999999999</v>
      </c>
      <c r="D97" s="9" t="str">
        <f t="shared" si="15"/>
        <v>vis</v>
      </c>
      <c r="E97" s="51">
        <f>VLOOKUP(C97,Active!C$21:E$972,3,FALSE)</f>
        <v>-707.50000632522642</v>
      </c>
      <c r="F97" s="17" t="s">
        <v>75</v>
      </c>
      <c r="G97" s="9" t="str">
        <f t="shared" si="16"/>
        <v>40970.244</v>
      </c>
      <c r="H97" s="5">
        <f t="shared" si="17"/>
        <v>-707.5</v>
      </c>
      <c r="I97" s="52" t="s">
        <v>264</v>
      </c>
      <c r="J97" s="53" t="s">
        <v>265</v>
      </c>
      <c r="K97" s="52">
        <v>-707.5</v>
      </c>
      <c r="L97" s="52" t="s">
        <v>186</v>
      </c>
      <c r="M97" s="53" t="s">
        <v>187</v>
      </c>
      <c r="N97" s="53" t="s">
        <v>193</v>
      </c>
      <c r="O97" s="54" t="s">
        <v>194</v>
      </c>
      <c r="P97" s="54" t="s">
        <v>195</v>
      </c>
    </row>
    <row r="98" spans="1:16" ht="12.75" customHeight="1" thickBot="1" x14ac:dyDescent="0.25">
      <c r="A98" s="5" t="str">
        <f t="shared" si="12"/>
        <v> BAVR 30.14 </v>
      </c>
      <c r="B98" s="17" t="str">
        <f t="shared" si="13"/>
        <v>I</v>
      </c>
      <c r="C98" s="5">
        <f t="shared" si="14"/>
        <v>41172.474000000002</v>
      </c>
      <c r="D98" s="9" t="str">
        <f t="shared" si="15"/>
        <v>vis</v>
      </c>
      <c r="E98" s="51">
        <f>VLOOKUP(C98,Active!C$21:E$972,3,FALSE)</f>
        <v>-602.00303397043433</v>
      </c>
      <c r="F98" s="17" t="s">
        <v>75</v>
      </c>
      <c r="G98" s="9" t="str">
        <f t="shared" si="16"/>
        <v>41172.474</v>
      </c>
      <c r="H98" s="5">
        <f t="shared" si="17"/>
        <v>-602</v>
      </c>
      <c r="I98" s="52" t="s">
        <v>266</v>
      </c>
      <c r="J98" s="53" t="s">
        <v>267</v>
      </c>
      <c r="K98" s="52">
        <v>-602</v>
      </c>
      <c r="L98" s="52" t="s">
        <v>89</v>
      </c>
      <c r="M98" s="53" t="s">
        <v>187</v>
      </c>
      <c r="N98" s="53" t="s">
        <v>193</v>
      </c>
      <c r="O98" s="54" t="s">
        <v>194</v>
      </c>
      <c r="P98" s="54" t="s">
        <v>195</v>
      </c>
    </row>
    <row r="99" spans="1:16" ht="12.75" customHeight="1" thickBot="1" x14ac:dyDescent="0.25">
      <c r="A99" s="5" t="str">
        <f t="shared" si="12"/>
        <v> BAVR 30.14 </v>
      </c>
      <c r="B99" s="17" t="str">
        <f t="shared" si="13"/>
        <v>II</v>
      </c>
      <c r="C99" s="5">
        <f t="shared" si="14"/>
        <v>41240.519999999997</v>
      </c>
      <c r="D99" s="9" t="str">
        <f t="shared" si="15"/>
        <v>vis</v>
      </c>
      <c r="E99" s="51">
        <f>VLOOKUP(C99,Active!C$21:E$972,3,FALSE)</f>
        <v>-566.50559550505568</v>
      </c>
      <c r="F99" s="17" t="s">
        <v>75</v>
      </c>
      <c r="G99" s="9" t="str">
        <f t="shared" si="16"/>
        <v>41240.520</v>
      </c>
      <c r="H99" s="5">
        <f t="shared" si="17"/>
        <v>-566.5</v>
      </c>
      <c r="I99" s="52" t="s">
        <v>268</v>
      </c>
      <c r="J99" s="53" t="s">
        <v>269</v>
      </c>
      <c r="K99" s="52">
        <v>-566.5</v>
      </c>
      <c r="L99" s="52" t="s">
        <v>270</v>
      </c>
      <c r="M99" s="53" t="s">
        <v>187</v>
      </c>
      <c r="N99" s="53" t="s">
        <v>193</v>
      </c>
      <c r="O99" s="54" t="s">
        <v>194</v>
      </c>
      <c r="P99" s="54" t="s">
        <v>195</v>
      </c>
    </row>
    <row r="100" spans="1:16" ht="12.75" customHeight="1" thickBot="1" x14ac:dyDescent="0.25">
      <c r="A100" s="5" t="str">
        <f t="shared" si="12"/>
        <v> BAVR 30.14 </v>
      </c>
      <c r="B100" s="17" t="str">
        <f t="shared" si="13"/>
        <v>I</v>
      </c>
      <c r="C100" s="5">
        <f t="shared" si="14"/>
        <v>41241.480000000003</v>
      </c>
      <c r="D100" s="9" t="str">
        <f t="shared" si="15"/>
        <v>vis</v>
      </c>
      <c r="E100" s="51">
        <f>VLOOKUP(C100,Active!C$21:E$972,3,FALSE)</f>
        <v>-566.00479397481149</v>
      </c>
      <c r="F100" s="17" t="s">
        <v>75</v>
      </c>
      <c r="G100" s="9" t="str">
        <f t="shared" si="16"/>
        <v>41241.480</v>
      </c>
      <c r="H100" s="5">
        <f t="shared" si="17"/>
        <v>-566</v>
      </c>
      <c r="I100" s="52" t="s">
        <v>271</v>
      </c>
      <c r="J100" s="53" t="s">
        <v>272</v>
      </c>
      <c r="K100" s="52">
        <v>-566</v>
      </c>
      <c r="L100" s="52" t="s">
        <v>255</v>
      </c>
      <c r="M100" s="53" t="s">
        <v>187</v>
      </c>
      <c r="N100" s="53" t="s">
        <v>193</v>
      </c>
      <c r="O100" s="54" t="s">
        <v>194</v>
      </c>
      <c r="P100" s="54" t="s">
        <v>195</v>
      </c>
    </row>
    <row r="101" spans="1:16" ht="12.75" customHeight="1" thickBot="1" x14ac:dyDescent="0.25">
      <c r="A101" s="5" t="str">
        <f t="shared" si="12"/>
        <v> BAVR 30.14 </v>
      </c>
      <c r="B101" s="17" t="str">
        <f t="shared" si="13"/>
        <v>I</v>
      </c>
      <c r="C101" s="5">
        <f t="shared" si="14"/>
        <v>41266.400000000001</v>
      </c>
      <c r="D101" s="9" t="str">
        <f t="shared" si="15"/>
        <v>vis</v>
      </c>
      <c r="E101" s="51">
        <f>VLOOKUP(C101,Active!C$21:E$972,3,FALSE)</f>
        <v>-553.00482091897811</v>
      </c>
      <c r="F101" s="17" t="s">
        <v>75</v>
      </c>
      <c r="G101" s="9" t="str">
        <f t="shared" si="16"/>
        <v>41266.400</v>
      </c>
      <c r="H101" s="5">
        <f t="shared" si="17"/>
        <v>-553</v>
      </c>
      <c r="I101" s="52" t="s">
        <v>273</v>
      </c>
      <c r="J101" s="53" t="s">
        <v>274</v>
      </c>
      <c r="K101" s="52">
        <v>-553</v>
      </c>
      <c r="L101" s="52" t="s">
        <v>255</v>
      </c>
      <c r="M101" s="53" t="s">
        <v>187</v>
      </c>
      <c r="N101" s="53" t="s">
        <v>193</v>
      </c>
      <c r="O101" s="54" t="s">
        <v>194</v>
      </c>
      <c r="P101" s="54" t="s">
        <v>195</v>
      </c>
    </row>
    <row r="102" spans="1:16" ht="12.75" customHeight="1" thickBot="1" x14ac:dyDescent="0.25">
      <c r="A102" s="5" t="str">
        <f t="shared" si="12"/>
        <v> BAVR 30.14 </v>
      </c>
      <c r="B102" s="17" t="str">
        <f t="shared" si="13"/>
        <v>II</v>
      </c>
      <c r="C102" s="5">
        <f t="shared" si="14"/>
        <v>41267.368999999999</v>
      </c>
      <c r="D102" s="9" t="str">
        <f t="shared" si="15"/>
        <v>PE</v>
      </c>
      <c r="E102" s="51">
        <f>VLOOKUP(C102,Active!C$21:E$972,3,FALSE)</f>
        <v>-552.4993243743927</v>
      </c>
      <c r="F102" s="17" t="str">
        <f>LEFT(M102,1)</f>
        <v>E</v>
      </c>
      <c r="G102" s="9" t="str">
        <f t="shared" si="16"/>
        <v>41267.369</v>
      </c>
      <c r="H102" s="5">
        <f t="shared" si="17"/>
        <v>-552.5</v>
      </c>
      <c r="I102" s="52" t="s">
        <v>275</v>
      </c>
      <c r="J102" s="53" t="s">
        <v>276</v>
      </c>
      <c r="K102" s="52">
        <v>-552.5</v>
      </c>
      <c r="L102" s="52" t="s">
        <v>277</v>
      </c>
      <c r="M102" s="53" t="s">
        <v>187</v>
      </c>
      <c r="N102" s="53" t="s">
        <v>193</v>
      </c>
      <c r="O102" s="54" t="s">
        <v>194</v>
      </c>
      <c r="P102" s="54" t="s">
        <v>195</v>
      </c>
    </row>
    <row r="103" spans="1:16" ht="12.75" customHeight="1" thickBot="1" x14ac:dyDescent="0.25">
      <c r="A103" s="5" t="str">
        <f t="shared" si="12"/>
        <v> BAVR 30.14 </v>
      </c>
      <c r="B103" s="17" t="str">
        <f t="shared" si="13"/>
        <v>I</v>
      </c>
      <c r="C103" s="5">
        <f t="shared" si="14"/>
        <v>41592.29</v>
      </c>
      <c r="D103" s="9" t="str">
        <f t="shared" si="15"/>
        <v>PE</v>
      </c>
      <c r="E103" s="51">
        <f>VLOOKUP(C103,Active!C$21:E$972,3,FALSE)</f>
        <v>-382.99835145004374</v>
      </c>
      <c r="F103" s="17" t="str">
        <f>LEFT(M103,1)</f>
        <v>E</v>
      </c>
      <c r="G103" s="9" t="str">
        <f t="shared" si="16"/>
        <v>41592.290</v>
      </c>
      <c r="H103" s="5">
        <f t="shared" si="17"/>
        <v>-383</v>
      </c>
      <c r="I103" s="52" t="s">
        <v>278</v>
      </c>
      <c r="J103" s="53" t="s">
        <v>279</v>
      </c>
      <c r="K103" s="52">
        <v>-383</v>
      </c>
      <c r="L103" s="52" t="s">
        <v>234</v>
      </c>
      <c r="M103" s="53" t="s">
        <v>187</v>
      </c>
      <c r="N103" s="53" t="s">
        <v>193</v>
      </c>
      <c r="O103" s="54" t="s">
        <v>194</v>
      </c>
      <c r="P103" s="54" t="s">
        <v>195</v>
      </c>
    </row>
    <row r="104" spans="1:16" ht="12.75" customHeight="1" thickBot="1" x14ac:dyDescent="0.25">
      <c r="A104" s="5" t="str">
        <f t="shared" si="12"/>
        <v> BAVR 30.14 </v>
      </c>
      <c r="B104" s="17" t="str">
        <f t="shared" si="13"/>
        <v>I</v>
      </c>
      <c r="C104" s="5">
        <f t="shared" si="14"/>
        <v>41680.463000000003</v>
      </c>
      <c r="D104" s="9" t="str">
        <f t="shared" si="15"/>
        <v>PE</v>
      </c>
      <c r="E104" s="51">
        <f>VLOOKUP(C104,Active!C$21:E$972,3,FALSE)</f>
        <v>-337.0012959022061</v>
      </c>
      <c r="F104" s="17" t="str">
        <f>LEFT(M104,1)</f>
        <v>E</v>
      </c>
      <c r="G104" s="9" t="str">
        <f t="shared" si="16"/>
        <v>41680.463</v>
      </c>
      <c r="H104" s="5">
        <f t="shared" si="17"/>
        <v>-337</v>
      </c>
      <c r="I104" s="52" t="s">
        <v>285</v>
      </c>
      <c r="J104" s="53" t="s">
        <v>286</v>
      </c>
      <c r="K104" s="52">
        <v>-337</v>
      </c>
      <c r="L104" s="52" t="s">
        <v>183</v>
      </c>
      <c r="M104" s="53" t="s">
        <v>187</v>
      </c>
      <c r="N104" s="53" t="s">
        <v>193</v>
      </c>
      <c r="O104" s="54" t="s">
        <v>194</v>
      </c>
      <c r="P104" s="54" t="s">
        <v>195</v>
      </c>
    </row>
    <row r="105" spans="1:16" ht="12.75" customHeight="1" thickBot="1" x14ac:dyDescent="0.25">
      <c r="A105" s="5" t="str">
        <f t="shared" si="12"/>
        <v> BAVR 30.14 </v>
      </c>
      <c r="B105" s="17" t="str">
        <f t="shared" si="13"/>
        <v>II</v>
      </c>
      <c r="C105" s="5">
        <f t="shared" si="14"/>
        <v>41681.425999999999</v>
      </c>
      <c r="D105" s="9" t="str">
        <f t="shared" si="15"/>
        <v>PE</v>
      </c>
      <c r="E105" s="51">
        <f>VLOOKUP(C105,Active!C$21:E$972,3,FALSE)</f>
        <v>-336.49892936718533</v>
      </c>
      <c r="F105" s="17" t="str">
        <f>LEFT(M105,1)</f>
        <v>E</v>
      </c>
      <c r="G105" s="9" t="str">
        <f t="shared" si="16"/>
        <v>41681.426</v>
      </c>
      <c r="H105" s="5">
        <f t="shared" si="17"/>
        <v>-336.5</v>
      </c>
      <c r="I105" s="52" t="s">
        <v>287</v>
      </c>
      <c r="J105" s="53" t="s">
        <v>288</v>
      </c>
      <c r="K105" s="52">
        <v>-336.5</v>
      </c>
      <c r="L105" s="52" t="s">
        <v>289</v>
      </c>
      <c r="M105" s="53" t="s">
        <v>187</v>
      </c>
      <c r="N105" s="53" t="s">
        <v>193</v>
      </c>
      <c r="O105" s="54" t="s">
        <v>194</v>
      </c>
      <c r="P105" s="54" t="s">
        <v>195</v>
      </c>
    </row>
    <row r="106" spans="1:16" ht="12.75" customHeight="1" thickBot="1" x14ac:dyDescent="0.25">
      <c r="A106" s="5" t="str">
        <f t="shared" si="12"/>
        <v> BAVR 30.14 </v>
      </c>
      <c r="B106" s="17" t="str">
        <f t="shared" si="13"/>
        <v>I</v>
      </c>
      <c r="C106" s="5">
        <f t="shared" si="14"/>
        <v>41682.379999999997</v>
      </c>
      <c r="D106" s="9" t="str">
        <f t="shared" si="15"/>
        <v>vis</v>
      </c>
      <c r="E106" s="51">
        <f>VLOOKUP(C106,Active!C$21:E$972,3,FALSE)</f>
        <v>-336.00125784650965</v>
      </c>
      <c r="F106" s="17" t="s">
        <v>75</v>
      </c>
      <c r="G106" s="9" t="str">
        <f t="shared" si="16"/>
        <v>41682.380</v>
      </c>
      <c r="H106" s="5">
        <f t="shared" si="17"/>
        <v>-336</v>
      </c>
      <c r="I106" s="52" t="s">
        <v>290</v>
      </c>
      <c r="J106" s="53" t="s">
        <v>291</v>
      </c>
      <c r="K106" s="52">
        <v>-336</v>
      </c>
      <c r="L106" s="52" t="s">
        <v>183</v>
      </c>
      <c r="M106" s="53" t="s">
        <v>187</v>
      </c>
      <c r="N106" s="53" t="s">
        <v>193</v>
      </c>
      <c r="O106" s="54" t="s">
        <v>194</v>
      </c>
      <c r="P106" s="54" t="s">
        <v>195</v>
      </c>
    </row>
    <row r="107" spans="1:16" ht="12.75" customHeight="1" thickBot="1" x14ac:dyDescent="0.25">
      <c r="A107" s="5" t="str">
        <f t="shared" ref="A107:A127" si="18">P107</f>
        <v> BAVR 30.14 </v>
      </c>
      <c r="B107" s="17" t="str">
        <f t="shared" ref="B107:B127" si="19">IF(H107=INT(H107),"I","II")</f>
        <v>I</v>
      </c>
      <c r="C107" s="5">
        <f t="shared" ref="C107:C127" si="20">1*G107</f>
        <v>41910.489000000001</v>
      </c>
      <c r="D107" s="9" t="str">
        <f t="shared" ref="D107:D127" si="21">VLOOKUP(F107,I$1:J$5,2,FALSE)</f>
        <v>vis</v>
      </c>
      <c r="E107" s="51">
        <f>VLOOKUP(C107,Active!C$21:E$972,3,FALSE)</f>
        <v>-217.00403257390261</v>
      </c>
      <c r="F107" s="17" t="s">
        <v>75</v>
      </c>
      <c r="G107" s="9" t="str">
        <f t="shared" ref="G107:G127" si="22">MID(I107,3,LEN(I107)-3)</f>
        <v>41910.489</v>
      </c>
      <c r="H107" s="5">
        <f t="shared" ref="H107:H127" si="23">1*K107</f>
        <v>-217</v>
      </c>
      <c r="I107" s="52" t="s">
        <v>295</v>
      </c>
      <c r="J107" s="53" t="s">
        <v>296</v>
      </c>
      <c r="K107" s="52">
        <v>-217</v>
      </c>
      <c r="L107" s="52" t="s">
        <v>146</v>
      </c>
      <c r="M107" s="53" t="s">
        <v>187</v>
      </c>
      <c r="N107" s="53" t="s">
        <v>193</v>
      </c>
      <c r="O107" s="54" t="s">
        <v>194</v>
      </c>
      <c r="P107" s="54" t="s">
        <v>195</v>
      </c>
    </row>
    <row r="108" spans="1:16" ht="12.75" customHeight="1" thickBot="1" x14ac:dyDescent="0.25">
      <c r="A108" s="5" t="str">
        <f t="shared" si="18"/>
        <v> BAVR 30.14 </v>
      </c>
      <c r="B108" s="17" t="str">
        <f t="shared" si="19"/>
        <v>I</v>
      </c>
      <c r="C108" s="5">
        <f t="shared" si="20"/>
        <v>42004.428</v>
      </c>
      <c r="D108" s="9" t="str">
        <f t="shared" si="21"/>
        <v>vis</v>
      </c>
      <c r="E108" s="51">
        <f>VLOOKUP(C108,Active!C$21:E$972,3,FALSE)</f>
        <v>-167.99903783505823</v>
      </c>
      <c r="F108" s="17" t="s">
        <v>75</v>
      </c>
      <c r="G108" s="9" t="str">
        <f t="shared" si="22"/>
        <v>42004.428</v>
      </c>
      <c r="H108" s="5">
        <f t="shared" si="23"/>
        <v>-168</v>
      </c>
      <c r="I108" s="52" t="s">
        <v>297</v>
      </c>
      <c r="J108" s="53" t="s">
        <v>298</v>
      </c>
      <c r="K108" s="52">
        <v>-168</v>
      </c>
      <c r="L108" s="52" t="s">
        <v>289</v>
      </c>
      <c r="M108" s="53" t="s">
        <v>187</v>
      </c>
      <c r="N108" s="53" t="s">
        <v>193</v>
      </c>
      <c r="O108" s="54" t="s">
        <v>194</v>
      </c>
      <c r="P108" s="54" t="s">
        <v>195</v>
      </c>
    </row>
    <row r="109" spans="1:16" ht="12.75" customHeight="1" thickBot="1" x14ac:dyDescent="0.25">
      <c r="A109" s="5" t="str">
        <f t="shared" si="18"/>
        <v> AJ 81.668 </v>
      </c>
      <c r="B109" s="17" t="str">
        <f t="shared" si="19"/>
        <v>II</v>
      </c>
      <c r="C109" s="5">
        <f t="shared" si="20"/>
        <v>42340.854800000001</v>
      </c>
      <c r="D109" s="9" t="str">
        <f t="shared" si="21"/>
        <v>vis</v>
      </c>
      <c r="E109" s="51">
        <f>VLOOKUP(C109,Active!C$21:E$972,3,FALSE)</f>
        <v>7.504145762878438</v>
      </c>
      <c r="F109" s="17" t="s">
        <v>75</v>
      </c>
      <c r="G109" s="9" t="str">
        <f t="shared" si="22"/>
        <v>42340.8548</v>
      </c>
      <c r="H109" s="5">
        <f t="shared" si="23"/>
        <v>7.5</v>
      </c>
      <c r="I109" s="52" t="s">
        <v>299</v>
      </c>
      <c r="J109" s="53" t="s">
        <v>300</v>
      </c>
      <c r="K109" s="52">
        <v>7.5</v>
      </c>
      <c r="L109" s="52" t="s">
        <v>301</v>
      </c>
      <c r="M109" s="53" t="s">
        <v>187</v>
      </c>
      <c r="N109" s="53" t="s">
        <v>188</v>
      </c>
      <c r="O109" s="54" t="s">
        <v>302</v>
      </c>
      <c r="P109" s="54" t="s">
        <v>303</v>
      </c>
    </row>
    <row r="110" spans="1:16" ht="12.75" customHeight="1" thickBot="1" x14ac:dyDescent="0.25">
      <c r="A110" s="5" t="str">
        <f t="shared" si="18"/>
        <v> AJ 81.668 </v>
      </c>
      <c r="B110" s="17" t="str">
        <f t="shared" si="19"/>
        <v>I</v>
      </c>
      <c r="C110" s="5">
        <f t="shared" si="20"/>
        <v>42341.8024</v>
      </c>
      <c r="D110" s="9" t="str">
        <f t="shared" si="21"/>
        <v>vis</v>
      </c>
      <c r="E110" s="51">
        <f>VLOOKUP(C110,Active!C$21:E$972,3,FALSE)</f>
        <v>7.9984786066867146</v>
      </c>
      <c r="F110" s="17" t="s">
        <v>75</v>
      </c>
      <c r="G110" s="9" t="str">
        <f t="shared" si="22"/>
        <v>42341.8024</v>
      </c>
      <c r="H110" s="5">
        <f t="shared" si="23"/>
        <v>8</v>
      </c>
      <c r="I110" s="52" t="s">
        <v>304</v>
      </c>
      <c r="J110" s="53" t="s">
        <v>305</v>
      </c>
      <c r="K110" s="52">
        <v>8</v>
      </c>
      <c r="L110" s="52" t="s">
        <v>306</v>
      </c>
      <c r="M110" s="53" t="s">
        <v>187</v>
      </c>
      <c r="N110" s="53" t="s">
        <v>188</v>
      </c>
      <c r="O110" s="54" t="s">
        <v>302</v>
      </c>
      <c r="P110" s="54" t="s">
        <v>303</v>
      </c>
    </row>
    <row r="111" spans="1:16" ht="12.75" customHeight="1" thickBot="1" x14ac:dyDescent="0.25">
      <c r="A111" s="5" t="str">
        <f t="shared" si="18"/>
        <v> AJ 81.668 </v>
      </c>
      <c r="B111" s="17" t="str">
        <f t="shared" si="19"/>
        <v>II</v>
      </c>
      <c r="C111" s="5">
        <f t="shared" si="20"/>
        <v>42344.669000000002</v>
      </c>
      <c r="D111" s="9" t="str">
        <f t="shared" si="21"/>
        <v>vis</v>
      </c>
      <c r="E111" s="51">
        <f>VLOOKUP(C111,Active!C$21:E$972,3,FALSE)</f>
        <v>9.4938928427168232</v>
      </c>
      <c r="F111" s="17" t="s">
        <v>75</v>
      </c>
      <c r="G111" s="9" t="str">
        <f t="shared" si="22"/>
        <v>42344.6690</v>
      </c>
      <c r="H111" s="5">
        <f t="shared" si="23"/>
        <v>9.5</v>
      </c>
      <c r="I111" s="52" t="s">
        <v>307</v>
      </c>
      <c r="J111" s="53" t="s">
        <v>308</v>
      </c>
      <c r="K111" s="52">
        <v>9.5</v>
      </c>
      <c r="L111" s="52" t="s">
        <v>309</v>
      </c>
      <c r="M111" s="53" t="s">
        <v>187</v>
      </c>
      <c r="N111" s="53" t="s">
        <v>188</v>
      </c>
      <c r="O111" s="54" t="s">
        <v>302</v>
      </c>
      <c r="P111" s="54" t="s">
        <v>303</v>
      </c>
    </row>
    <row r="112" spans="1:16" ht="12.75" customHeight="1" thickBot="1" x14ac:dyDescent="0.25">
      <c r="A112" s="5" t="str">
        <f t="shared" si="18"/>
        <v> AJ 81.668 </v>
      </c>
      <c r="B112" s="17" t="str">
        <f t="shared" si="19"/>
        <v>II</v>
      </c>
      <c r="C112" s="5">
        <f t="shared" si="20"/>
        <v>42365.768499999998</v>
      </c>
      <c r="D112" s="9" t="str">
        <f t="shared" si="21"/>
        <v>vis</v>
      </c>
      <c r="E112" s="51">
        <f>VLOOKUP(C112,Active!C$21:E$972,3,FALSE)</f>
        <v>20.500832308669178</v>
      </c>
      <c r="F112" s="17" t="s">
        <v>75</v>
      </c>
      <c r="G112" s="9" t="str">
        <f t="shared" si="22"/>
        <v>42365.7685</v>
      </c>
      <c r="H112" s="5">
        <f t="shared" si="23"/>
        <v>20.5</v>
      </c>
      <c r="I112" s="52" t="s">
        <v>310</v>
      </c>
      <c r="J112" s="53" t="s">
        <v>311</v>
      </c>
      <c r="K112" s="52">
        <v>20.5</v>
      </c>
      <c r="L112" s="52" t="s">
        <v>206</v>
      </c>
      <c r="M112" s="53" t="s">
        <v>187</v>
      </c>
      <c r="N112" s="53" t="s">
        <v>188</v>
      </c>
      <c r="O112" s="54" t="s">
        <v>302</v>
      </c>
      <c r="P112" s="54" t="s">
        <v>303</v>
      </c>
    </row>
    <row r="113" spans="1:16" ht="12.75" customHeight="1" thickBot="1" x14ac:dyDescent="0.25">
      <c r="A113" s="5" t="str">
        <f t="shared" si="18"/>
        <v> AJ 81.668 </v>
      </c>
      <c r="B113" s="17" t="str">
        <f t="shared" si="19"/>
        <v>I</v>
      </c>
      <c r="C113" s="5">
        <f t="shared" si="20"/>
        <v>42391.643900000003</v>
      </c>
      <c r="D113" s="9" t="str">
        <f t="shared" si="21"/>
        <v>vis</v>
      </c>
      <c r="E113" s="51">
        <f>VLOOKUP(C113,Active!C$21:E$972,3,FALSE)</f>
        <v>33.999207220747572</v>
      </c>
      <c r="F113" s="17" t="s">
        <v>75</v>
      </c>
      <c r="G113" s="9" t="str">
        <f t="shared" si="22"/>
        <v>42391.6439</v>
      </c>
      <c r="H113" s="5">
        <f t="shared" si="23"/>
        <v>34</v>
      </c>
      <c r="I113" s="52" t="s">
        <v>312</v>
      </c>
      <c r="J113" s="53" t="s">
        <v>313</v>
      </c>
      <c r="K113" s="52">
        <v>34</v>
      </c>
      <c r="L113" s="52" t="s">
        <v>314</v>
      </c>
      <c r="M113" s="53" t="s">
        <v>187</v>
      </c>
      <c r="N113" s="53" t="s">
        <v>188</v>
      </c>
      <c r="O113" s="54" t="s">
        <v>302</v>
      </c>
      <c r="P113" s="54" t="s">
        <v>303</v>
      </c>
    </row>
    <row r="114" spans="1:16" ht="12.75" customHeight="1" thickBot="1" x14ac:dyDescent="0.25">
      <c r="A114" s="5" t="str">
        <f t="shared" si="18"/>
        <v> AJ 81.668 </v>
      </c>
      <c r="B114" s="17" t="str">
        <f t="shared" si="19"/>
        <v>I</v>
      </c>
      <c r="C114" s="5">
        <f t="shared" si="20"/>
        <v>42439.572</v>
      </c>
      <c r="D114" s="9" t="str">
        <f t="shared" si="21"/>
        <v>vis</v>
      </c>
      <c r="E114" s="51">
        <f>VLOOKUP(C114,Active!C$21:E$972,3,FALSE)</f>
        <v>59.001775784844661</v>
      </c>
      <c r="F114" s="17" t="s">
        <v>75</v>
      </c>
      <c r="G114" s="9" t="str">
        <f t="shared" si="22"/>
        <v>42439.5720</v>
      </c>
      <c r="H114" s="5">
        <f t="shared" si="23"/>
        <v>59</v>
      </c>
      <c r="I114" s="52" t="s">
        <v>315</v>
      </c>
      <c r="J114" s="53" t="s">
        <v>316</v>
      </c>
      <c r="K114" s="52">
        <v>59</v>
      </c>
      <c r="L114" s="52" t="s">
        <v>317</v>
      </c>
      <c r="M114" s="53" t="s">
        <v>187</v>
      </c>
      <c r="N114" s="53" t="s">
        <v>188</v>
      </c>
      <c r="O114" s="54" t="s">
        <v>302</v>
      </c>
      <c r="P114" s="54" t="s">
        <v>303</v>
      </c>
    </row>
    <row r="115" spans="1:16" ht="12.75" customHeight="1" thickBot="1" x14ac:dyDescent="0.25">
      <c r="A115" s="5" t="str">
        <f t="shared" si="18"/>
        <v> AJ 81.668 </v>
      </c>
      <c r="B115" s="17" t="str">
        <f t="shared" si="19"/>
        <v>II</v>
      </c>
      <c r="C115" s="5">
        <f t="shared" si="20"/>
        <v>42440.529000000002</v>
      </c>
      <c r="D115" s="9" t="str">
        <f t="shared" si="21"/>
        <v>vis</v>
      </c>
      <c r="E115" s="51">
        <f>VLOOKUP(C115,Active!C$21:E$972,3,FALSE)</f>
        <v>59.501012310304588</v>
      </c>
      <c r="F115" s="17" t="s">
        <v>75</v>
      </c>
      <c r="G115" s="9" t="str">
        <f t="shared" si="22"/>
        <v>42440.5290</v>
      </c>
      <c r="H115" s="5">
        <f t="shared" si="23"/>
        <v>59.5</v>
      </c>
      <c r="I115" s="52" t="s">
        <v>318</v>
      </c>
      <c r="J115" s="53" t="s">
        <v>319</v>
      </c>
      <c r="K115" s="52">
        <v>59.5</v>
      </c>
      <c r="L115" s="52" t="s">
        <v>320</v>
      </c>
      <c r="M115" s="53" t="s">
        <v>187</v>
      </c>
      <c r="N115" s="53" t="s">
        <v>188</v>
      </c>
      <c r="O115" s="54" t="s">
        <v>302</v>
      </c>
      <c r="P115" s="54" t="s">
        <v>303</v>
      </c>
    </row>
    <row r="116" spans="1:16" ht="12.75" customHeight="1" thickBot="1" x14ac:dyDescent="0.25">
      <c r="A116" s="5" t="str">
        <f t="shared" si="18"/>
        <v> BAVR 30.14 </v>
      </c>
      <c r="B116" s="17" t="str">
        <f t="shared" si="19"/>
        <v>II</v>
      </c>
      <c r="C116" s="5">
        <f t="shared" si="20"/>
        <v>42697.4</v>
      </c>
      <c r="D116" s="9" t="str">
        <f t="shared" si="21"/>
        <v>vis</v>
      </c>
      <c r="E116" s="51">
        <f>VLOOKUP(C116,Active!C$21:E$972,3,FALSE)</f>
        <v>193.50246009622799</v>
      </c>
      <c r="F116" s="17" t="s">
        <v>75</v>
      </c>
      <c r="G116" s="9" t="str">
        <f t="shared" si="22"/>
        <v>42697.400</v>
      </c>
      <c r="H116" s="5">
        <f t="shared" si="23"/>
        <v>193.5</v>
      </c>
      <c r="I116" s="52" t="s">
        <v>327</v>
      </c>
      <c r="J116" s="53" t="s">
        <v>328</v>
      </c>
      <c r="K116" s="52">
        <v>193.5</v>
      </c>
      <c r="L116" s="52" t="s">
        <v>329</v>
      </c>
      <c r="M116" s="53" t="s">
        <v>187</v>
      </c>
      <c r="N116" s="53" t="s">
        <v>193</v>
      </c>
      <c r="O116" s="54" t="s">
        <v>194</v>
      </c>
      <c r="P116" s="54" t="s">
        <v>195</v>
      </c>
    </row>
    <row r="117" spans="1:16" ht="12.75" customHeight="1" thickBot="1" x14ac:dyDescent="0.25">
      <c r="A117" s="5" t="str">
        <f t="shared" si="18"/>
        <v> BAVR 30.14 </v>
      </c>
      <c r="B117" s="17" t="str">
        <f t="shared" si="19"/>
        <v>I</v>
      </c>
      <c r="C117" s="5">
        <f t="shared" si="20"/>
        <v>42698.351000000002</v>
      </c>
      <c r="D117" s="9" t="str">
        <f t="shared" si="21"/>
        <v>vis</v>
      </c>
      <c r="E117" s="51">
        <f>VLOOKUP(C117,Active!C$21:E$972,3,FALSE)</f>
        <v>193.99856661212328</v>
      </c>
      <c r="F117" s="17" t="s">
        <v>75</v>
      </c>
      <c r="G117" s="9" t="str">
        <f t="shared" si="22"/>
        <v>42698.351</v>
      </c>
      <c r="H117" s="5">
        <f t="shared" si="23"/>
        <v>194</v>
      </c>
      <c r="I117" s="52" t="s">
        <v>330</v>
      </c>
      <c r="J117" s="53" t="s">
        <v>331</v>
      </c>
      <c r="K117" s="52">
        <v>194</v>
      </c>
      <c r="L117" s="52" t="s">
        <v>77</v>
      </c>
      <c r="M117" s="53" t="s">
        <v>187</v>
      </c>
      <c r="N117" s="53" t="s">
        <v>193</v>
      </c>
      <c r="O117" s="54" t="s">
        <v>194</v>
      </c>
      <c r="P117" s="54" t="s">
        <v>195</v>
      </c>
    </row>
    <row r="118" spans="1:16" ht="12.75" customHeight="1" thickBot="1" x14ac:dyDescent="0.25">
      <c r="A118" s="5" t="str">
        <f t="shared" si="18"/>
        <v> AJ 81.668 </v>
      </c>
      <c r="B118" s="17" t="str">
        <f t="shared" si="19"/>
        <v>I</v>
      </c>
      <c r="C118" s="5">
        <f t="shared" si="20"/>
        <v>42734.780599999998</v>
      </c>
      <c r="D118" s="9" t="str">
        <f t="shared" si="21"/>
        <v>vis</v>
      </c>
      <c r="E118" s="51">
        <f>VLOOKUP(C118,Active!C$21:E$972,3,FALSE)</f>
        <v>213.00273268093423</v>
      </c>
      <c r="F118" s="17" t="s">
        <v>75</v>
      </c>
      <c r="G118" s="9" t="str">
        <f t="shared" si="22"/>
        <v>42734.7806</v>
      </c>
      <c r="H118" s="5">
        <f t="shared" si="23"/>
        <v>213</v>
      </c>
      <c r="I118" s="52" t="s">
        <v>332</v>
      </c>
      <c r="J118" s="53" t="s">
        <v>333</v>
      </c>
      <c r="K118" s="52">
        <v>213</v>
      </c>
      <c r="L118" s="52" t="s">
        <v>334</v>
      </c>
      <c r="M118" s="53" t="s">
        <v>187</v>
      </c>
      <c r="N118" s="53" t="s">
        <v>188</v>
      </c>
      <c r="O118" s="54" t="s">
        <v>302</v>
      </c>
      <c r="P118" s="54" t="s">
        <v>303</v>
      </c>
    </row>
    <row r="119" spans="1:16" ht="12.75" customHeight="1" thickBot="1" x14ac:dyDescent="0.25">
      <c r="A119" s="5" t="str">
        <f t="shared" si="18"/>
        <v> AJ 81.668 </v>
      </c>
      <c r="B119" s="17" t="str">
        <f t="shared" si="19"/>
        <v>II</v>
      </c>
      <c r="C119" s="5">
        <f t="shared" si="20"/>
        <v>42808.570800000001</v>
      </c>
      <c r="D119" s="9" t="str">
        <f t="shared" si="21"/>
        <v>vis</v>
      </c>
      <c r="E119" s="51">
        <f>VLOOKUP(C119,Active!C$21:E$972,3,FALSE)</f>
        <v>251.4967379692435</v>
      </c>
      <c r="F119" s="17" t="s">
        <v>75</v>
      </c>
      <c r="G119" s="9" t="str">
        <f t="shared" si="22"/>
        <v>42808.5708</v>
      </c>
      <c r="H119" s="5">
        <f t="shared" si="23"/>
        <v>251.5</v>
      </c>
      <c r="I119" s="52" t="s">
        <v>335</v>
      </c>
      <c r="J119" s="53" t="s">
        <v>336</v>
      </c>
      <c r="K119" s="52">
        <v>251.5</v>
      </c>
      <c r="L119" s="52" t="s">
        <v>337</v>
      </c>
      <c r="M119" s="53" t="s">
        <v>187</v>
      </c>
      <c r="N119" s="53" t="s">
        <v>188</v>
      </c>
      <c r="O119" s="54" t="s">
        <v>302</v>
      </c>
      <c r="P119" s="54" t="s">
        <v>303</v>
      </c>
    </row>
    <row r="120" spans="1:16" ht="12.75" customHeight="1" thickBot="1" x14ac:dyDescent="0.25">
      <c r="A120" s="5" t="str">
        <f t="shared" si="18"/>
        <v> BAVR 30.14 </v>
      </c>
      <c r="B120" s="17" t="str">
        <f t="shared" si="19"/>
        <v>II</v>
      </c>
      <c r="C120" s="5">
        <f t="shared" si="20"/>
        <v>42814.341999999997</v>
      </c>
      <c r="D120" s="9" t="str">
        <f t="shared" si="21"/>
        <v>vis</v>
      </c>
      <c r="E120" s="51">
        <f>VLOOKUP(C120,Active!C$21:E$972,3,FALSE)</f>
        <v>254.50738983520552</v>
      </c>
      <c r="F120" s="17" t="s">
        <v>75</v>
      </c>
      <c r="G120" s="9" t="str">
        <f t="shared" si="22"/>
        <v>42814.342</v>
      </c>
      <c r="H120" s="5">
        <f t="shared" si="23"/>
        <v>254.5</v>
      </c>
      <c r="I120" s="52" t="s">
        <v>338</v>
      </c>
      <c r="J120" s="53" t="s">
        <v>339</v>
      </c>
      <c r="K120" s="52">
        <v>254.5</v>
      </c>
      <c r="L120" s="52" t="s">
        <v>340</v>
      </c>
      <c r="M120" s="53" t="s">
        <v>187</v>
      </c>
      <c r="N120" s="53" t="s">
        <v>193</v>
      </c>
      <c r="O120" s="54" t="s">
        <v>194</v>
      </c>
      <c r="P120" s="54" t="s">
        <v>195</v>
      </c>
    </row>
    <row r="121" spans="1:16" ht="12.75" customHeight="1" thickBot="1" x14ac:dyDescent="0.25">
      <c r="A121" s="5" t="str">
        <f t="shared" si="18"/>
        <v> BAVR 30.14 </v>
      </c>
      <c r="B121" s="17" t="str">
        <f t="shared" si="19"/>
        <v>I</v>
      </c>
      <c r="C121" s="5">
        <f t="shared" si="20"/>
        <v>42815.29</v>
      </c>
      <c r="D121" s="9" t="str">
        <f t="shared" si="21"/>
        <v>vis</v>
      </c>
      <c r="E121" s="51">
        <f>VLOOKUP(C121,Active!C$21:E$972,3,FALSE)</f>
        <v>255.00193134632039</v>
      </c>
      <c r="F121" s="17" t="s">
        <v>75</v>
      </c>
      <c r="G121" s="9" t="str">
        <f t="shared" si="22"/>
        <v>42815.290</v>
      </c>
      <c r="H121" s="5">
        <f t="shared" si="23"/>
        <v>255</v>
      </c>
      <c r="I121" s="52" t="s">
        <v>341</v>
      </c>
      <c r="J121" s="53" t="s">
        <v>342</v>
      </c>
      <c r="K121" s="52">
        <v>255</v>
      </c>
      <c r="L121" s="52" t="s">
        <v>142</v>
      </c>
      <c r="M121" s="53" t="s">
        <v>187</v>
      </c>
      <c r="N121" s="53" t="s">
        <v>193</v>
      </c>
      <c r="O121" s="54" t="s">
        <v>194</v>
      </c>
      <c r="P121" s="54" t="s">
        <v>195</v>
      </c>
    </row>
    <row r="122" spans="1:16" ht="12.75" customHeight="1" thickBot="1" x14ac:dyDescent="0.25">
      <c r="A122" s="5" t="str">
        <f t="shared" si="18"/>
        <v>BAVM 31 </v>
      </c>
      <c r="B122" s="17" t="str">
        <f t="shared" si="19"/>
        <v>II</v>
      </c>
      <c r="C122" s="5">
        <f t="shared" si="20"/>
        <v>43435.391000000003</v>
      </c>
      <c r="D122" s="9" t="str">
        <f t="shared" si="21"/>
        <v>vis</v>
      </c>
      <c r="E122" s="51">
        <f>VLOOKUP(C122,Active!C$21:E$972,3,FALSE)</f>
        <v>578.48894145450492</v>
      </c>
      <c r="F122" s="17" t="s">
        <v>75</v>
      </c>
      <c r="G122" s="9" t="str">
        <f t="shared" si="22"/>
        <v>43435.391</v>
      </c>
      <c r="H122" s="5">
        <f t="shared" si="23"/>
        <v>578.5</v>
      </c>
      <c r="I122" s="52" t="s">
        <v>346</v>
      </c>
      <c r="J122" s="53" t="s">
        <v>347</v>
      </c>
      <c r="K122" s="52">
        <v>578.5</v>
      </c>
      <c r="L122" s="52" t="s">
        <v>348</v>
      </c>
      <c r="M122" s="53" t="s">
        <v>143</v>
      </c>
      <c r="N122" s="53"/>
      <c r="O122" s="54" t="s">
        <v>349</v>
      </c>
      <c r="P122" s="55" t="s">
        <v>350</v>
      </c>
    </row>
    <row r="123" spans="1:16" ht="12.75" customHeight="1" thickBot="1" x14ac:dyDescent="0.25">
      <c r="A123" s="5" t="str">
        <f t="shared" si="18"/>
        <v>IBVS 5371 </v>
      </c>
      <c r="B123" s="17" t="str">
        <f t="shared" si="19"/>
        <v>I</v>
      </c>
      <c r="C123" s="5">
        <f t="shared" si="20"/>
        <v>52493.861400000002</v>
      </c>
      <c r="D123" s="9" t="str">
        <f t="shared" si="21"/>
        <v>vis</v>
      </c>
      <c r="E123" s="51" t="e">
        <f>VLOOKUP(C123,Active!C$21:E$972,3,FALSE)</f>
        <v>#N/A</v>
      </c>
      <c r="F123" s="17" t="s">
        <v>75</v>
      </c>
      <c r="G123" s="9" t="str">
        <f t="shared" si="22"/>
        <v>52493.8614</v>
      </c>
      <c r="H123" s="5">
        <f t="shared" si="23"/>
        <v>5304</v>
      </c>
      <c r="I123" s="52" t="s">
        <v>379</v>
      </c>
      <c r="J123" s="53" t="s">
        <v>380</v>
      </c>
      <c r="K123" s="52">
        <v>5304</v>
      </c>
      <c r="L123" s="52" t="s">
        <v>381</v>
      </c>
      <c r="M123" s="53" t="s">
        <v>187</v>
      </c>
      <c r="N123" s="53" t="s">
        <v>188</v>
      </c>
      <c r="O123" s="54" t="s">
        <v>382</v>
      </c>
      <c r="P123" s="55" t="s">
        <v>383</v>
      </c>
    </row>
    <row r="124" spans="1:16" ht="12.75" customHeight="1" thickBot="1" x14ac:dyDescent="0.25">
      <c r="A124" s="5" t="str">
        <f t="shared" si="18"/>
        <v>BAVM 203 </v>
      </c>
      <c r="B124" s="17" t="str">
        <f t="shared" si="19"/>
        <v>I</v>
      </c>
      <c r="C124" s="5">
        <f t="shared" si="20"/>
        <v>54815.268400000001</v>
      </c>
      <c r="D124" s="9" t="str">
        <f t="shared" si="21"/>
        <v>vis</v>
      </c>
      <c r="E124" s="51">
        <f>VLOOKUP(C124,Active!C$21:E$972,3,FALSE)</f>
        <v>6515.0097913220043</v>
      </c>
      <c r="F124" s="17" t="s">
        <v>75</v>
      </c>
      <c r="G124" s="9" t="str">
        <f t="shared" si="22"/>
        <v>54815.2684</v>
      </c>
      <c r="H124" s="5">
        <f t="shared" si="23"/>
        <v>6515</v>
      </c>
      <c r="I124" s="52" t="s">
        <v>415</v>
      </c>
      <c r="J124" s="53" t="s">
        <v>416</v>
      </c>
      <c r="K124" s="52" t="s">
        <v>417</v>
      </c>
      <c r="L124" s="52" t="s">
        <v>418</v>
      </c>
      <c r="M124" s="53" t="s">
        <v>398</v>
      </c>
      <c r="N124" s="53" t="s">
        <v>387</v>
      </c>
      <c r="O124" s="54" t="s">
        <v>371</v>
      </c>
      <c r="P124" s="55" t="s">
        <v>419</v>
      </c>
    </row>
    <row r="125" spans="1:16" ht="12.75" customHeight="1" thickBot="1" x14ac:dyDescent="0.25">
      <c r="A125" s="5" t="str">
        <f t="shared" si="18"/>
        <v>BAVM 225 </v>
      </c>
      <c r="B125" s="17" t="str">
        <f t="shared" si="19"/>
        <v>I</v>
      </c>
      <c r="C125" s="5">
        <f t="shared" si="20"/>
        <v>55806.31</v>
      </c>
      <c r="D125" s="9" t="str">
        <f t="shared" si="21"/>
        <v>vis</v>
      </c>
      <c r="E125" s="51">
        <f>VLOOKUP(C125,Active!C$21:E$972,3,FALSE)</f>
        <v>7032.0047390431482</v>
      </c>
      <c r="F125" s="17" t="s">
        <v>75</v>
      </c>
      <c r="G125" s="9" t="str">
        <f t="shared" si="22"/>
        <v>55806.31</v>
      </c>
      <c r="H125" s="5">
        <f t="shared" si="23"/>
        <v>7032</v>
      </c>
      <c r="I125" s="52" t="s">
        <v>435</v>
      </c>
      <c r="J125" s="53" t="s">
        <v>436</v>
      </c>
      <c r="K125" s="52" t="s">
        <v>437</v>
      </c>
      <c r="L125" s="52" t="s">
        <v>100</v>
      </c>
      <c r="M125" s="53" t="s">
        <v>398</v>
      </c>
      <c r="N125" s="53" t="s">
        <v>193</v>
      </c>
      <c r="O125" s="54" t="s">
        <v>438</v>
      </c>
      <c r="P125" s="55" t="s">
        <v>439</v>
      </c>
    </row>
    <row r="126" spans="1:16" ht="12.75" customHeight="1" thickBot="1" x14ac:dyDescent="0.25">
      <c r="A126" s="5" t="str">
        <f t="shared" si="18"/>
        <v>VSB 53 </v>
      </c>
      <c r="B126" s="17" t="str">
        <f t="shared" si="19"/>
        <v>I</v>
      </c>
      <c r="C126" s="5">
        <f t="shared" si="20"/>
        <v>55833.148300000001</v>
      </c>
      <c r="D126" s="9" t="str">
        <f t="shared" si="21"/>
        <v>vis</v>
      </c>
      <c r="E126" s="51">
        <f>VLOOKUP(C126,Active!C$21:E$972,3,FALSE)</f>
        <v>7046.0054283234222</v>
      </c>
      <c r="F126" s="17" t="s">
        <v>75</v>
      </c>
      <c r="G126" s="9" t="str">
        <f t="shared" si="22"/>
        <v>55833.1483</v>
      </c>
      <c r="H126" s="5">
        <f t="shared" si="23"/>
        <v>7046</v>
      </c>
      <c r="I126" s="52" t="s">
        <v>440</v>
      </c>
      <c r="J126" s="53" t="s">
        <v>441</v>
      </c>
      <c r="K126" s="52" t="s">
        <v>442</v>
      </c>
      <c r="L126" s="52" t="s">
        <v>381</v>
      </c>
      <c r="M126" s="53" t="s">
        <v>398</v>
      </c>
      <c r="N126" s="53" t="s">
        <v>443</v>
      </c>
      <c r="O126" s="54" t="s">
        <v>444</v>
      </c>
      <c r="P126" s="55" t="s">
        <v>445</v>
      </c>
    </row>
    <row r="127" spans="1:16" ht="12.75" customHeight="1" thickBot="1" x14ac:dyDescent="0.25">
      <c r="A127" s="5" t="str">
        <f t="shared" si="18"/>
        <v>VSB 53 </v>
      </c>
      <c r="B127" s="17" t="str">
        <f t="shared" si="19"/>
        <v>II</v>
      </c>
      <c r="C127" s="5">
        <f t="shared" si="20"/>
        <v>55834.11</v>
      </c>
      <c r="D127" s="9" t="str">
        <f t="shared" si="21"/>
        <v>vis</v>
      </c>
      <c r="E127" s="51">
        <f>VLOOKUP(C127,Active!C$21:E$972,3,FALSE)</f>
        <v>7046.507116689706</v>
      </c>
      <c r="F127" s="17" t="s">
        <v>75</v>
      </c>
      <c r="G127" s="9" t="str">
        <f t="shared" si="22"/>
        <v>55834.110</v>
      </c>
      <c r="H127" s="5">
        <f t="shared" si="23"/>
        <v>7046.5</v>
      </c>
      <c r="I127" s="52" t="s">
        <v>446</v>
      </c>
      <c r="J127" s="53" t="s">
        <v>447</v>
      </c>
      <c r="K127" s="52" t="s">
        <v>448</v>
      </c>
      <c r="L127" s="52" t="s">
        <v>340</v>
      </c>
      <c r="M127" s="53" t="s">
        <v>398</v>
      </c>
      <c r="N127" s="53" t="s">
        <v>443</v>
      </c>
      <c r="O127" s="54" t="s">
        <v>444</v>
      </c>
      <c r="P127" s="55" t="s">
        <v>445</v>
      </c>
    </row>
    <row r="128" spans="1:1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</sheetData>
  <phoneticPr fontId="8" type="noConversion"/>
  <hyperlinks>
    <hyperlink ref="P12" r:id="rId1" display="http://www.konkoly.hu/cgi-bin/IBVS?937"/>
    <hyperlink ref="P13" r:id="rId2" display="http://www.konkoly.hu/cgi-bin/IBVS?937"/>
    <hyperlink ref="P122" r:id="rId3" display="http://www.bav-astro.de/sfs/BAVM_link.php?BAVMnr=31"/>
    <hyperlink ref="P17" r:id="rId4" display="http://www.bav-astro.de/sfs/BAVM_link.php?BAVMnr=32"/>
    <hyperlink ref="P18" r:id="rId5" display="http://www.konkoly.hu/cgi-bin/IBVS?2385"/>
    <hyperlink ref="P20" r:id="rId6" display="http://www.bav-astro.de/sfs/BAVM_link.php?BAVMnr=93"/>
    <hyperlink ref="P21" r:id="rId7" display="http://www.bav-astro.de/sfs/BAVM_link.php?BAVMnr=152"/>
    <hyperlink ref="P22" r:id="rId8" display="http://www.bav-astro.de/sfs/BAVM_link.php?BAVMnr=152"/>
    <hyperlink ref="P23" r:id="rId9" display="http://www.bav-astro.de/sfs/BAVM_link.php?BAVMnr=152"/>
    <hyperlink ref="P123" r:id="rId10" display="http://www.konkoly.hu/cgi-bin/IBVS?5371"/>
    <hyperlink ref="P24" r:id="rId11" display="http://www.bav-astro.de/sfs/BAVM_link.php?BAVMnr=158"/>
    <hyperlink ref="P25" r:id="rId12" display="http://www.bav-astro.de/sfs/BAVM_link.php?BAVMnr=173"/>
    <hyperlink ref="P26" r:id="rId13" display="http://www.bav-astro.de/sfs/BAVM_link.php?BAVMnr=178"/>
    <hyperlink ref="P27" r:id="rId14" display="http://www.bav-astro.de/sfs/BAVM_link.php?BAVMnr=178"/>
    <hyperlink ref="P28" r:id="rId15" display="http://www.bav-astro.de/sfs/BAVM_link.php?BAVMnr=183"/>
    <hyperlink ref="P29" r:id="rId16" display="http://www.konkoly.hu/cgi-bin/IBVS?5871"/>
    <hyperlink ref="P124" r:id="rId17" display="http://www.bav-astro.de/sfs/BAVM_link.php?BAVMnr=203"/>
    <hyperlink ref="P30" r:id="rId18" display="http://www.konkoly.hu/cgi-bin/IBVS?5920"/>
    <hyperlink ref="P31" r:id="rId19" display="http://www.konkoly.hu/cgi-bin/IBVS?5960"/>
    <hyperlink ref="P32" r:id="rId20" display="http://www.bav-astro.de/sfs/BAVM_link.php?BAVMnr=215"/>
    <hyperlink ref="P125" r:id="rId21" display="http://www.bav-astro.de/sfs/BAVM_link.php?BAVMnr=225"/>
    <hyperlink ref="P126" r:id="rId22" display="http://vsolj.cetus-net.org/vsoljno53.pdf"/>
    <hyperlink ref="P127" r:id="rId23" display="http://vsolj.cetus-net.org/vsoljno53.pdf"/>
    <hyperlink ref="P33" r:id="rId24" display="http://www.konkoly.hu/cgi-bin/IBVS?6011"/>
    <hyperlink ref="P34" r:id="rId25" display="http://www.bav-astro.de/sfs/BAVM_link.php?BAVMnr=234"/>
    <hyperlink ref="P35" r:id="rId2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2024-01-19T05:02:48Z</dcterms:modified>
</cp:coreProperties>
</file>