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9599C81-A449-432F-8C71-53D41E1CA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0" i="1" l="1"/>
  <c r="F110" i="1" s="1"/>
  <c r="G110" i="1" s="1"/>
  <c r="K110" i="1" s="1"/>
  <c r="Q110" i="1"/>
  <c r="Q109" i="1"/>
  <c r="Q108" i="1"/>
  <c r="Q107" i="1"/>
  <c r="E100" i="1"/>
  <c r="F100" i="1"/>
  <c r="E105" i="1"/>
  <c r="F105" i="1"/>
  <c r="E85" i="1"/>
  <c r="F85" i="1"/>
  <c r="E87" i="1"/>
  <c r="F87" i="1"/>
  <c r="G87" i="1"/>
  <c r="K87" i="1"/>
  <c r="E90" i="1"/>
  <c r="F90" i="1"/>
  <c r="Q106" i="1"/>
  <c r="Q105" i="1"/>
  <c r="Q103" i="1"/>
  <c r="Q102" i="1"/>
  <c r="Q101" i="1"/>
  <c r="Q104" i="1"/>
  <c r="C7" i="1"/>
  <c r="E109" i="1"/>
  <c r="F109" i="1"/>
  <c r="C8" i="1"/>
  <c r="E70" i="1"/>
  <c r="F70" i="1"/>
  <c r="E58" i="1"/>
  <c r="F58" i="1"/>
  <c r="E63" i="1"/>
  <c r="F63" i="1"/>
  <c r="G63" i="1"/>
  <c r="I63" i="1"/>
  <c r="E32" i="1"/>
  <c r="F32" i="1"/>
  <c r="G32" i="1"/>
  <c r="I32" i="1"/>
  <c r="E34" i="1"/>
  <c r="F34" i="1"/>
  <c r="G34" i="1"/>
  <c r="I34" i="1"/>
  <c r="E60" i="1"/>
  <c r="F60" i="1"/>
  <c r="G60" i="1"/>
  <c r="I60" i="1"/>
  <c r="E79" i="1"/>
  <c r="F79" i="1"/>
  <c r="U79" i="1"/>
  <c r="E75" i="1"/>
  <c r="F75" i="1"/>
  <c r="G75" i="1"/>
  <c r="E76" i="1"/>
  <c r="F76" i="1"/>
  <c r="G76" i="1"/>
  <c r="E78" i="1"/>
  <c r="F78" i="1"/>
  <c r="G78" i="1"/>
  <c r="E77" i="1"/>
  <c r="F77" i="1"/>
  <c r="G77" i="1"/>
  <c r="E82" i="1"/>
  <c r="F82" i="1"/>
  <c r="G82" i="1"/>
  <c r="E83" i="1"/>
  <c r="F83" i="1"/>
  <c r="G83" i="1"/>
  <c r="E84" i="1"/>
  <c r="F84" i="1"/>
  <c r="G84" i="1"/>
  <c r="E72" i="1"/>
  <c r="F72" i="1"/>
  <c r="G72" i="1"/>
  <c r="E74" i="1"/>
  <c r="F74" i="1"/>
  <c r="G74" i="1"/>
  <c r="E80" i="1"/>
  <c r="F80" i="1"/>
  <c r="G80" i="1"/>
  <c r="E81" i="1"/>
  <c r="F81" i="1"/>
  <c r="G81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53" i="1"/>
  <c r="F53" i="1"/>
  <c r="G53" i="1"/>
  <c r="I53" i="1"/>
  <c r="E54" i="1"/>
  <c r="F54" i="1"/>
  <c r="G54" i="1"/>
  <c r="I54" i="1"/>
  <c r="E56" i="1"/>
  <c r="F56" i="1"/>
  <c r="G56" i="1"/>
  <c r="I56" i="1"/>
  <c r="E57" i="1"/>
  <c r="F57" i="1"/>
  <c r="G57" i="1"/>
  <c r="I57" i="1"/>
  <c r="E59" i="1"/>
  <c r="F59" i="1"/>
  <c r="G59" i="1"/>
  <c r="I59" i="1"/>
  <c r="E61" i="1"/>
  <c r="F61" i="1"/>
  <c r="G61" i="1"/>
  <c r="I61" i="1"/>
  <c r="E62" i="1"/>
  <c r="F62" i="1"/>
  <c r="G62" i="1"/>
  <c r="E71" i="1"/>
  <c r="F71" i="1"/>
  <c r="G71" i="1"/>
  <c r="E73" i="1"/>
  <c r="F73" i="1"/>
  <c r="G73" i="1"/>
  <c r="J73" i="1"/>
  <c r="E64" i="1"/>
  <c r="F64" i="1"/>
  <c r="E65" i="1"/>
  <c r="F65" i="1"/>
  <c r="E66" i="1"/>
  <c r="F66" i="1"/>
  <c r="E67" i="1"/>
  <c r="F67" i="1"/>
  <c r="E68" i="1"/>
  <c r="F68" i="1"/>
  <c r="E69" i="1"/>
  <c r="F69" i="1"/>
  <c r="D9" i="1"/>
  <c r="C9" i="1"/>
  <c r="E23" i="1"/>
  <c r="F23" i="1"/>
  <c r="G23" i="1"/>
  <c r="E24" i="1"/>
  <c r="F24" i="1"/>
  <c r="E25" i="1"/>
  <c r="F25" i="1"/>
  <c r="E26" i="1"/>
  <c r="F26" i="1"/>
  <c r="G26" i="1"/>
  <c r="E27" i="1"/>
  <c r="F27" i="1"/>
  <c r="G27" i="1"/>
  <c r="E28" i="1"/>
  <c r="F28" i="1"/>
  <c r="G28" i="1"/>
  <c r="E29" i="1"/>
  <c r="F29" i="1"/>
  <c r="E30" i="1"/>
  <c r="F30" i="1"/>
  <c r="G30" i="1"/>
  <c r="E31" i="1"/>
  <c r="F31" i="1"/>
  <c r="G31" i="1"/>
  <c r="E22" i="1"/>
  <c r="F22" i="1"/>
  <c r="G24" i="1"/>
  <c r="G25" i="1"/>
  <c r="G29" i="1"/>
  <c r="G22" i="1"/>
  <c r="Q43" i="1"/>
  <c r="J71" i="1"/>
  <c r="Q71" i="1"/>
  <c r="Q73" i="1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86" i="2"/>
  <c r="C86" i="2"/>
  <c r="E86" i="2"/>
  <c r="G69" i="2"/>
  <c r="C69" i="2"/>
  <c r="E69" i="2"/>
  <c r="G85" i="2"/>
  <c r="C85" i="2"/>
  <c r="E85" i="2"/>
  <c r="G68" i="2"/>
  <c r="C68" i="2"/>
  <c r="G84" i="2"/>
  <c r="C84" i="2"/>
  <c r="E84" i="2"/>
  <c r="G83" i="2"/>
  <c r="C83" i="2"/>
  <c r="E83" i="2"/>
  <c r="G82" i="2"/>
  <c r="C82" i="2"/>
  <c r="E82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81" i="2"/>
  <c r="C81" i="2"/>
  <c r="E81" i="2"/>
  <c r="G80" i="2"/>
  <c r="C80" i="2"/>
  <c r="E80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79" i="2"/>
  <c r="C79" i="2"/>
  <c r="E79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78" i="2"/>
  <c r="C78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F73" i="2"/>
  <c r="D73" i="2"/>
  <c r="A73" i="2"/>
  <c r="H72" i="2"/>
  <c r="B72" i="2"/>
  <c r="F72" i="2"/>
  <c r="D72" i="2"/>
  <c r="A72" i="2"/>
  <c r="H71" i="2"/>
  <c r="F71" i="2"/>
  <c r="D71" i="2"/>
  <c r="B71" i="2"/>
  <c r="A71" i="2"/>
  <c r="H70" i="2"/>
  <c r="B70" i="2"/>
  <c r="F70" i="2"/>
  <c r="D70" i="2"/>
  <c r="A70" i="2"/>
  <c r="H86" i="2"/>
  <c r="B86" i="2"/>
  <c r="F86" i="2"/>
  <c r="D86" i="2"/>
  <c r="A86" i="2"/>
  <c r="H69" i="2"/>
  <c r="B69" i="2"/>
  <c r="D69" i="2"/>
  <c r="A69" i="2"/>
  <c r="H85" i="2"/>
  <c r="B85" i="2"/>
  <c r="D85" i="2"/>
  <c r="A85" i="2"/>
  <c r="H68" i="2"/>
  <c r="B68" i="2"/>
  <c r="D68" i="2"/>
  <c r="A68" i="2"/>
  <c r="H84" i="2"/>
  <c r="B84" i="2"/>
  <c r="D84" i="2"/>
  <c r="A84" i="2"/>
  <c r="H83" i="2"/>
  <c r="B83" i="2"/>
  <c r="D83" i="2"/>
  <c r="A83" i="2"/>
  <c r="H82" i="2"/>
  <c r="B82" i="2"/>
  <c r="D82" i="2"/>
  <c r="A82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81" i="2"/>
  <c r="B81" i="2"/>
  <c r="D81" i="2"/>
  <c r="A81" i="2"/>
  <c r="H80" i="2"/>
  <c r="B80" i="2"/>
  <c r="D80" i="2"/>
  <c r="A80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79" i="2"/>
  <c r="B79" i="2"/>
  <c r="D79" i="2"/>
  <c r="A79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78" i="2"/>
  <c r="B78" i="2"/>
  <c r="D78" i="2"/>
  <c r="A78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95" i="1"/>
  <c r="Q100" i="1"/>
  <c r="Q99" i="1"/>
  <c r="Q90" i="1"/>
  <c r="Q98" i="1"/>
  <c r="Q97" i="1"/>
  <c r="Q96" i="1"/>
  <c r="Q94" i="1"/>
  <c r="Q79" i="1"/>
  <c r="Q92" i="1"/>
  <c r="Q93" i="1"/>
  <c r="Q88" i="1"/>
  <c r="Q89" i="1"/>
  <c r="Q91" i="1"/>
  <c r="F16" i="1"/>
  <c r="C17" i="1"/>
  <c r="Q85" i="1"/>
  <c r="Q86" i="1"/>
  <c r="Q87" i="1"/>
  <c r="K83" i="1"/>
  <c r="Q83" i="1"/>
  <c r="K84" i="1"/>
  <c r="Q84" i="1"/>
  <c r="J80" i="1"/>
  <c r="Q80" i="1"/>
  <c r="J81" i="1"/>
  <c r="Q81" i="1"/>
  <c r="K82" i="1"/>
  <c r="Q82" i="1"/>
  <c r="I23" i="1"/>
  <c r="I24" i="1"/>
  <c r="I25" i="1"/>
  <c r="I26" i="1"/>
  <c r="I27" i="1"/>
  <c r="I28" i="1"/>
  <c r="I29" i="1"/>
  <c r="I30" i="1"/>
  <c r="I31" i="1"/>
  <c r="Q23" i="1"/>
  <c r="Q24" i="1"/>
  <c r="Q25" i="1"/>
  <c r="Q26" i="1"/>
  <c r="Q27" i="1"/>
  <c r="Q28" i="1"/>
  <c r="Q29" i="1"/>
  <c r="Q30" i="1"/>
  <c r="Q31" i="1"/>
  <c r="Q32" i="1"/>
  <c r="Q33" i="1"/>
  <c r="Q34" i="1"/>
  <c r="Q44" i="1"/>
  <c r="Q54" i="1"/>
  <c r="Q55" i="1"/>
  <c r="Q56" i="1"/>
  <c r="Q58" i="1"/>
  <c r="Q59" i="1"/>
  <c r="Q60" i="1"/>
  <c r="Q61" i="1"/>
  <c r="Q63" i="1"/>
  <c r="Q70" i="1"/>
  <c r="Q21" i="1"/>
  <c r="K77" i="1"/>
  <c r="Q77" i="1"/>
  <c r="J74" i="1"/>
  <c r="Q74" i="1"/>
  <c r="K78" i="1"/>
  <c r="Q78" i="1"/>
  <c r="Q75" i="1"/>
  <c r="Q76" i="1"/>
  <c r="K75" i="1"/>
  <c r="K76" i="1"/>
  <c r="Q35" i="1"/>
  <c r="Q36" i="1"/>
  <c r="Q37" i="1"/>
  <c r="Q38" i="1"/>
  <c r="Q39" i="1"/>
  <c r="Q40" i="1"/>
  <c r="Q41" i="1"/>
  <c r="Q42" i="1"/>
  <c r="Q45" i="1"/>
  <c r="Q46" i="1"/>
  <c r="Q47" i="1"/>
  <c r="Q48" i="1"/>
  <c r="Q49" i="1"/>
  <c r="Q50" i="1"/>
  <c r="Q51" i="1"/>
  <c r="Q52" i="1"/>
  <c r="Q53" i="1"/>
  <c r="Q57" i="1"/>
  <c r="Q62" i="1"/>
  <c r="Q64" i="1"/>
  <c r="Q65" i="1"/>
  <c r="Q66" i="1"/>
  <c r="Q67" i="1"/>
  <c r="Q68" i="1"/>
  <c r="Q69" i="1"/>
  <c r="I36" i="1"/>
  <c r="I37" i="1"/>
  <c r="I38" i="1"/>
  <c r="I39" i="1"/>
  <c r="I40" i="1"/>
  <c r="I41" i="1"/>
  <c r="I42" i="1"/>
  <c r="I62" i="1"/>
  <c r="I35" i="1"/>
  <c r="Q72" i="1"/>
  <c r="Q22" i="1"/>
  <c r="J72" i="1"/>
  <c r="H22" i="1"/>
  <c r="E41" i="2"/>
  <c r="E23" i="2"/>
  <c r="E78" i="2"/>
  <c r="E76" i="2"/>
  <c r="E34" i="2"/>
  <c r="E72" i="2"/>
  <c r="E92" i="1"/>
  <c r="F92" i="1"/>
  <c r="E97" i="1"/>
  <c r="F97" i="1"/>
  <c r="E101" i="1"/>
  <c r="F101" i="1"/>
  <c r="G101" i="1"/>
  <c r="K101" i="1"/>
  <c r="E94" i="1"/>
  <c r="F94" i="1"/>
  <c r="G94" i="1"/>
  <c r="K94" i="1"/>
  <c r="E52" i="1"/>
  <c r="F52" i="1"/>
  <c r="G52" i="1"/>
  <c r="I52" i="1"/>
  <c r="E50" i="1"/>
  <c r="F50" i="1"/>
  <c r="G50" i="1"/>
  <c r="I50" i="1"/>
  <c r="E48" i="1"/>
  <c r="F48" i="1"/>
  <c r="G48" i="1"/>
  <c r="I48" i="1"/>
  <c r="E46" i="1"/>
  <c r="E44" i="1"/>
  <c r="F44" i="1"/>
  <c r="G44" i="1"/>
  <c r="I44" i="1"/>
  <c r="E107" i="1"/>
  <c r="F107" i="1"/>
  <c r="G107" i="1"/>
  <c r="K107" i="1"/>
  <c r="E99" i="1"/>
  <c r="F99" i="1"/>
  <c r="G99" i="1"/>
  <c r="J99" i="1"/>
  <c r="G70" i="1"/>
  <c r="I70" i="1"/>
  <c r="E55" i="1"/>
  <c r="E89" i="1"/>
  <c r="F89" i="1"/>
  <c r="G89" i="1"/>
  <c r="K89" i="1"/>
  <c r="G106" i="1"/>
  <c r="K106" i="1"/>
  <c r="E103" i="1"/>
  <c r="F103" i="1"/>
  <c r="G103" i="1"/>
  <c r="K103" i="1"/>
  <c r="E96" i="1"/>
  <c r="F96" i="1"/>
  <c r="G96" i="1"/>
  <c r="K96" i="1"/>
  <c r="G45" i="1"/>
  <c r="I45" i="1"/>
  <c r="E86" i="1"/>
  <c r="F86" i="1"/>
  <c r="G86" i="1"/>
  <c r="K86" i="1"/>
  <c r="G102" i="1"/>
  <c r="K102" i="1"/>
  <c r="E104" i="1"/>
  <c r="F104" i="1"/>
  <c r="G104" i="1"/>
  <c r="K104" i="1"/>
  <c r="E93" i="1"/>
  <c r="F93" i="1"/>
  <c r="G93" i="1"/>
  <c r="K93" i="1"/>
  <c r="G108" i="1"/>
  <c r="K108" i="1"/>
  <c r="G109" i="1"/>
  <c r="K109" i="1"/>
  <c r="E33" i="1"/>
  <c r="F33" i="1"/>
  <c r="G33" i="1"/>
  <c r="I33" i="1"/>
  <c r="E21" i="1"/>
  <c r="F21" i="1"/>
  <c r="G21" i="1"/>
  <c r="I21" i="1"/>
  <c r="E91" i="1"/>
  <c r="F91" i="1"/>
  <c r="G91" i="1"/>
  <c r="K91" i="1"/>
  <c r="G85" i="1"/>
  <c r="E106" i="1"/>
  <c r="F106" i="1"/>
  <c r="G100" i="1"/>
  <c r="J100" i="1"/>
  <c r="E98" i="1"/>
  <c r="F98" i="1"/>
  <c r="G98" i="1"/>
  <c r="K98" i="1"/>
  <c r="G92" i="1"/>
  <c r="K92" i="1"/>
  <c r="G58" i="1"/>
  <c r="I58" i="1"/>
  <c r="E51" i="1"/>
  <c r="F51" i="1"/>
  <c r="G51" i="1"/>
  <c r="I51" i="1"/>
  <c r="E49" i="1"/>
  <c r="F49" i="1"/>
  <c r="G49" i="1"/>
  <c r="I49" i="1"/>
  <c r="E47" i="1"/>
  <c r="E45" i="1"/>
  <c r="F45" i="1"/>
  <c r="E43" i="1"/>
  <c r="F43" i="1"/>
  <c r="G43" i="1"/>
  <c r="I43" i="1"/>
  <c r="G90" i="1"/>
  <c r="J90" i="1"/>
  <c r="E88" i="1"/>
  <c r="F88" i="1"/>
  <c r="G88" i="1"/>
  <c r="K88" i="1"/>
  <c r="G105" i="1"/>
  <c r="K105" i="1"/>
  <c r="E102" i="1"/>
  <c r="F102" i="1"/>
  <c r="G97" i="1"/>
  <c r="K97" i="1"/>
  <c r="E95" i="1"/>
  <c r="F95" i="1"/>
  <c r="G95" i="1"/>
  <c r="K95" i="1"/>
  <c r="E108" i="1"/>
  <c r="F108" i="1"/>
  <c r="E75" i="2"/>
  <c r="E37" i="2"/>
  <c r="F47" i="1"/>
  <c r="G47" i="1"/>
  <c r="I47" i="1"/>
  <c r="E36" i="2"/>
  <c r="K85" i="1"/>
  <c r="E39" i="2"/>
  <c r="E74" i="2"/>
  <c r="E70" i="2"/>
  <c r="E73" i="2"/>
  <c r="F55" i="1"/>
  <c r="G55" i="1"/>
  <c r="I55" i="1"/>
  <c r="E44" i="2"/>
  <c r="F46" i="1"/>
  <c r="G46" i="1"/>
  <c r="I46" i="1"/>
  <c r="E35" i="2"/>
  <c r="E38" i="2"/>
  <c r="E68" i="2"/>
  <c r="E40" i="2"/>
  <c r="E11" i="2"/>
  <c r="E71" i="2"/>
  <c r="E33" i="2"/>
  <c r="C11" i="1"/>
  <c r="C12" i="1"/>
  <c r="O110" i="1" l="1"/>
  <c r="C16" i="1"/>
  <c r="D18" i="1" s="1"/>
  <c r="O107" i="1"/>
  <c r="O60" i="1"/>
  <c r="O49" i="1"/>
  <c r="O85" i="1"/>
  <c r="O79" i="1"/>
  <c r="O74" i="1"/>
  <c r="O68" i="1"/>
  <c r="O76" i="1"/>
  <c r="O102" i="1"/>
  <c r="O103" i="1"/>
  <c r="O78" i="1"/>
  <c r="O61" i="1"/>
  <c r="O81" i="1"/>
  <c r="O88" i="1"/>
  <c r="O70" i="1"/>
  <c r="O52" i="1"/>
  <c r="C15" i="1"/>
  <c r="O101" i="1"/>
  <c r="O99" i="1"/>
  <c r="O84" i="1"/>
  <c r="O100" i="1"/>
  <c r="O83" i="1"/>
  <c r="O87" i="1"/>
  <c r="O71" i="1"/>
  <c r="O109" i="1"/>
  <c r="O67" i="1"/>
  <c r="O75" i="1"/>
  <c r="O64" i="1"/>
  <c r="O58" i="1"/>
  <c r="O53" i="1"/>
  <c r="O96" i="1"/>
  <c r="O65" i="1"/>
  <c r="O55" i="1"/>
  <c r="O77" i="1"/>
  <c r="O94" i="1"/>
  <c r="O86" i="1"/>
  <c r="O105" i="1"/>
  <c r="O104" i="1"/>
  <c r="O51" i="1"/>
  <c r="O56" i="1"/>
  <c r="O98" i="1"/>
  <c r="O63" i="1"/>
  <c r="O82" i="1"/>
  <c r="O50" i="1"/>
  <c r="O106" i="1"/>
  <c r="O108" i="1"/>
  <c r="O69" i="1"/>
  <c r="O72" i="1"/>
  <c r="O91" i="1"/>
  <c r="O66" i="1"/>
  <c r="O59" i="1"/>
  <c r="O57" i="1"/>
  <c r="O62" i="1"/>
  <c r="O97" i="1"/>
  <c r="O54" i="1"/>
  <c r="O73" i="1"/>
  <c r="O80" i="1"/>
  <c r="O93" i="1"/>
  <c r="O90" i="1"/>
  <c r="O89" i="1"/>
  <c r="O95" i="1"/>
  <c r="O92" i="1"/>
  <c r="F17" i="1"/>
  <c r="F18" i="1" l="1"/>
  <c r="F19" i="1" s="1"/>
  <c r="C18" i="1"/>
</calcChain>
</file>

<file path=xl/sharedStrings.xml><?xml version="1.0" encoding="utf-8"?>
<sst xmlns="http://schemas.openxmlformats.org/spreadsheetml/2006/main" count="802" uniqueCount="412">
  <si>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</si>
  <si>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</si>
  <si>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</si>
  <si>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</si>
  <si>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</si>
  <si>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</si>
  <si>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</si>
  <si>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</si>
  <si>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</si>
  <si>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</si>
  <si>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</si>
  <si>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</si>
  <si>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</si>
  <si>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</si>
  <si>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</si>
  <si>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</si>
  <si>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</si>
  <si>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</si>
  <si>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</si>
  <si>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</si>
  <si>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</si>
  <si>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</si>
  <si>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</si>
  <si>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</si>
  <si>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</si>
  <si>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</si>
  <si>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</si>
  <si>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</si>
  <si>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</si>
  <si>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EA</t>
  </si>
  <si>
    <t xml:space="preserve">Dec = </t>
  </si>
  <si>
    <t>IBVS 5016</t>
  </si>
  <si>
    <t>Locher K</t>
  </si>
  <si>
    <t>BBSAG Bull.56</t>
  </si>
  <si>
    <t>B</t>
  </si>
  <si>
    <t>BBSAG Bull.58</t>
  </si>
  <si>
    <t>BBSAG Bull.59</t>
  </si>
  <si>
    <t>BBSAG Bull.62</t>
  </si>
  <si>
    <t>Germann R</t>
  </si>
  <si>
    <t>BBSAG Bull.63</t>
  </si>
  <si>
    <t>BBSAG Bull.64</t>
  </si>
  <si>
    <t>BBSAG Bull.69</t>
  </si>
  <si>
    <t>Kohl M</t>
  </si>
  <si>
    <t>BBSAG Bull.70</t>
  </si>
  <si>
    <t>BBSAG Bull.71</t>
  </si>
  <si>
    <t>BBSAG Bull.74</t>
  </si>
  <si>
    <t>BBSAG Bull.79</t>
  </si>
  <si>
    <t>BBSAG Bull.80</t>
  </si>
  <si>
    <t>Peter H</t>
  </si>
  <si>
    <t>BBSAG Bull.86</t>
  </si>
  <si>
    <t>BBSAG Bull.93</t>
  </si>
  <si>
    <t>BBSAG Bull.100</t>
  </si>
  <si>
    <t>BBSAG Bull.105</t>
  </si>
  <si>
    <t>BBSAG Bull.110</t>
  </si>
  <si>
    <t>BBSAG Bull.111</t>
  </si>
  <si>
    <t>Dedoch A</t>
  </si>
  <si>
    <t>BBSAG Bull.116</t>
  </si>
  <si>
    <t>GSC 3272-0316</t>
  </si>
  <si>
    <t>NOTE COORDINATE ERROR IN GCVS.</t>
  </si>
  <si>
    <t>IBVS 5487</t>
  </si>
  <si>
    <t>II</t>
  </si>
  <si>
    <t>IBVS 5577</t>
  </si>
  <si>
    <t>I</t>
  </si>
  <si>
    <t>HH.MMSS</t>
  </si>
  <si>
    <t>DD.MMSS</t>
  </si>
  <si>
    <t>IBVS 5592</t>
  </si>
  <si>
    <t>IBVS 5643</t>
  </si>
  <si>
    <t>R.Weber MSAI 33.17</t>
  </si>
  <si>
    <t>G.Romano MSAI 33.17</t>
  </si>
  <si>
    <t>P.Frank BAVM 38</t>
  </si>
  <si>
    <t>A.Dedoch BRNO 30</t>
  </si>
  <si>
    <t>J.Manek BRNO 30</t>
  </si>
  <si>
    <t>J.Borovicka BRNO 30</t>
  </si>
  <si>
    <t>F.Agerer BAVM 56</t>
  </si>
  <si>
    <t>Moschner&amp;Kleikamp BAVM 56</t>
  </si>
  <si>
    <t>M.Kohl BBS 122</t>
  </si>
  <si>
    <t>Misc</t>
  </si>
  <si>
    <t>IBVS 5670</t>
  </si>
  <si>
    <t># of data points:</t>
  </si>
  <si>
    <t>IBVS 5731</t>
  </si>
  <si>
    <t>IBVS 5795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</si>
  <si>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</si>
  <si>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</si>
  <si>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</si>
  <si>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</si>
  <si>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</si>
  <si>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</si>
  <si>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</si>
  <si>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Add cycle</t>
  </si>
  <si>
    <t>Old Cycle</t>
  </si>
  <si>
    <t>OEJV 0137</t>
  </si>
  <si>
    <t>OEJV 0003</t>
  </si>
  <si>
    <t>IBVS 6007</t>
  </si>
  <si>
    <t>OEJV 0160</t>
  </si>
  <si>
    <t>IBVS 5984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</si>
  <si>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</si>
  <si>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</si>
  <si>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</si>
  <si>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</si>
  <si>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</si>
  <si>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</si>
  <si>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</si>
  <si>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</si>
  <si>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</si>
  <si>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</si>
  <si>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</si>
  <si>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</si>
  <si>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</si>
  <si>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</si>
  <si>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2432092.556 </t>
  </si>
  <si>
    <t> 29.09.1946 01:20 </t>
  </si>
  <si>
    <t> 0.074 </t>
  </si>
  <si>
    <t>P </t>
  </si>
  <si>
    <t> R.Weber </t>
  </si>
  <si>
    <t> MSAI 33.17 </t>
  </si>
  <si>
    <t>2435662.479 </t>
  </si>
  <si>
    <t> 07.07.1956 23:29 </t>
  </si>
  <si>
    <t> 0.000 </t>
  </si>
  <si>
    <t> G.Romano </t>
  </si>
  <si>
    <t>2435667.482 </t>
  </si>
  <si>
    <t> 12.07.1956 23:34 </t>
  </si>
  <si>
    <t> 0.013 </t>
  </si>
  <si>
    <t>2435692.401 </t>
  </si>
  <si>
    <t> 06.08.1956 21:37 </t>
  </si>
  <si>
    <t> -0.015 </t>
  </si>
  <si>
    <t>2435697.412 </t>
  </si>
  <si>
    <t> 11.08.1956 21:53 </t>
  </si>
  <si>
    <t> 0.006 </t>
  </si>
  <si>
    <t>2435717.364 </t>
  </si>
  <si>
    <t> 31.08.1956 20:44 </t>
  </si>
  <si>
    <t>2435722.342 </t>
  </si>
  <si>
    <t> 05.09.1956 20:12 </t>
  </si>
  <si>
    <t> -0.011 </t>
  </si>
  <si>
    <t>2435757.274 </t>
  </si>
  <si>
    <t> 10.10.1956 18:34 </t>
  </si>
  <si>
    <t> -0.006 </t>
  </si>
  <si>
    <t>2435782.246 </t>
  </si>
  <si>
    <t> 04.11.1956 17:54 </t>
  </si>
  <si>
    <t> 0.019 </t>
  </si>
  <si>
    <t>2435802.235 </t>
  </si>
  <si>
    <t> 24.11.1956 17:38 </t>
  </si>
  <si>
    <t> 0.050 </t>
  </si>
  <si>
    <t>2436156.383 </t>
  </si>
  <si>
    <t> 13.11.1957 21:11 </t>
  </si>
  <si>
    <t> -0.058 </t>
  </si>
  <si>
    <t>2436822.523 </t>
  </si>
  <si>
    <t> 11.09.1959 00:33 </t>
  </si>
  <si>
    <t> -0.018 </t>
  </si>
  <si>
    <t>2436847.417 </t>
  </si>
  <si>
    <t> 05.10.1959 22:00 </t>
  </si>
  <si>
    <t> -0.072 </t>
  </si>
  <si>
    <t>2437608.322 </t>
  </si>
  <si>
    <t> 04.11.1961 19:43 </t>
  </si>
  <si>
    <t> -0.067 </t>
  </si>
  <si>
    <t>2444865.647 </t>
  </si>
  <si>
    <t> 18.09.1981 03:31 </t>
  </si>
  <si>
    <t> 0.009 </t>
  </si>
  <si>
    <t>V </t>
  </si>
  <si>
    <t> K.Locher </t>
  </si>
  <si>
    <t> BBS 56 </t>
  </si>
  <si>
    <t>2444995.359 </t>
  </si>
  <si>
    <t> 25.01.1982 20:36 </t>
  </si>
  <si>
    <t> BBS 58 </t>
  </si>
  <si>
    <t>2445035.282 </t>
  </si>
  <si>
    <t> 06.03.1982 18:46 </t>
  </si>
  <si>
    <t> 0.001 </t>
  </si>
  <si>
    <t> BBS 59 </t>
  </si>
  <si>
    <t>2445222.390 </t>
  </si>
  <si>
    <t> 09.09.1982 21:21 </t>
  </si>
  <si>
    <t> 0.002 </t>
  </si>
  <si>
    <t> BBS 62 </t>
  </si>
  <si>
    <t>2445227.382 </t>
  </si>
  <si>
    <t> 14.09.1982 21:10 </t>
  </si>
  <si>
    <t> 0.005 </t>
  </si>
  <si>
    <t>2445262.293 </t>
  </si>
  <si>
    <t> 19.10.1982 19:01 </t>
  </si>
  <si>
    <t> R.Germann </t>
  </si>
  <si>
    <t> BBS 63 </t>
  </si>
  <si>
    <t>2445277.259 </t>
  </si>
  <si>
    <t> 03.11.1982 18:12 </t>
  </si>
  <si>
    <t> -0.013 </t>
  </si>
  <si>
    <t> BBS 64 </t>
  </si>
  <si>
    <t>2445277.262 </t>
  </si>
  <si>
    <t> 03.11.1982 18:17 </t>
  </si>
  <si>
    <t> -0.010 </t>
  </si>
  <si>
    <t>2445606.568 </t>
  </si>
  <si>
    <t> 29.09.1983 01:37 </t>
  </si>
  <si>
    <t> -0.012 </t>
  </si>
  <si>
    <t> P.Frank </t>
  </si>
  <si>
    <t>BAVM 38 </t>
  </si>
  <si>
    <t>2445606.607 </t>
  </si>
  <si>
    <t> 29.09.1983 02:34 </t>
  </si>
  <si>
    <t> 0.027 </t>
  </si>
  <si>
    <t>2445636.498 </t>
  </si>
  <si>
    <t> 28.10.1983 23:57 </t>
  </si>
  <si>
    <t> -0.019 </t>
  </si>
  <si>
    <t> BBS 69 </t>
  </si>
  <si>
    <t>2445646.486 </t>
  </si>
  <si>
    <t> 07.11.1983 23:39 </t>
  </si>
  <si>
    <t> M.Kohl </t>
  </si>
  <si>
    <t>2445701.365 </t>
  </si>
  <si>
    <t> 01.01.1984 20:45 </t>
  </si>
  <si>
    <t> -0.016 </t>
  </si>
  <si>
    <t> BBS 70 </t>
  </si>
  <si>
    <t>2445701.368 </t>
  </si>
  <si>
    <t> 01.01.1984 20:49 </t>
  </si>
  <si>
    <t>2445731.326 </t>
  </si>
  <si>
    <t> 31.01.1984 19:49 </t>
  </si>
  <si>
    <t> 0.008 </t>
  </si>
  <si>
    <t> BBS 71 </t>
  </si>
  <si>
    <t>2445973.305 </t>
  </si>
  <si>
    <t> 29.09.1984 19:19 </t>
  </si>
  <si>
    <t> -0.005 </t>
  </si>
  <si>
    <t> BBS 74 </t>
  </si>
  <si>
    <t>2445988.279 </t>
  </si>
  <si>
    <t> 14.10.1984 18:41 </t>
  </si>
  <si>
    <t>2446402.418 </t>
  </si>
  <si>
    <t> 02.12.1985 22:01 </t>
  </si>
  <si>
    <t> 0.010 </t>
  </si>
  <si>
    <t> BBS 79 </t>
  </si>
  <si>
    <t>2446639.395 </t>
  </si>
  <si>
    <t> 27.07.1986 21:28 </t>
  </si>
  <si>
    <t> BBS 80 </t>
  </si>
  <si>
    <t>2447098.471 </t>
  </si>
  <si>
    <t> 29.10.1987 23:18 </t>
  </si>
  <si>
    <t> 0.026 </t>
  </si>
  <si>
    <t> A.Dedoch </t>
  </si>
  <si>
    <t> BRNO 30 </t>
  </si>
  <si>
    <t>2447098.485 </t>
  </si>
  <si>
    <t> 29.10.1987 23:38 </t>
  </si>
  <si>
    <t> 0.040 </t>
  </si>
  <si>
    <t> J.Manek </t>
  </si>
  <si>
    <t>2447123.439 </t>
  </si>
  <si>
    <t> 23.11.1987 22:32 </t>
  </si>
  <si>
    <t> 0.046 </t>
  </si>
  <si>
    <t>2447153.358 </t>
  </si>
  <si>
    <t> 23.12.1987 20:35 </t>
  </si>
  <si>
    <t> 0.028 </t>
  </si>
  <si>
    <t> H.Peter </t>
  </si>
  <si>
    <t> BBS 86 </t>
  </si>
  <si>
    <t>2447804.500 </t>
  </si>
  <si>
    <t> 05.10.1989 00:00 </t>
  </si>
  <si>
    <t> 0.039 </t>
  </si>
  <si>
    <t>2447804.505 </t>
  </si>
  <si>
    <t> 05.10.1989 00:07 </t>
  </si>
  <si>
    <t> 0.044 </t>
  </si>
  <si>
    <t>2447804.509 </t>
  </si>
  <si>
    <t> 05.10.1989 00:12 </t>
  </si>
  <si>
    <t> 0.048 </t>
  </si>
  <si>
    <t> J.Borovicka </t>
  </si>
  <si>
    <t>2447804.5149 </t>
  </si>
  <si>
    <t> 05.10.1989 00:21 </t>
  </si>
  <si>
    <t> 0.0536 </t>
  </si>
  <si>
    <t>E </t>
  </si>
  <si>
    <t>B;V</t>
  </si>
  <si>
    <t> F.Agerer </t>
  </si>
  <si>
    <t>BAVM 56 </t>
  </si>
  <si>
    <t>2447824.458 </t>
  </si>
  <si>
    <t> 24.10.1989 22:59 </t>
  </si>
  <si>
    <t> BBS 93 </t>
  </si>
  <si>
    <t>2447864.395 </t>
  </si>
  <si>
    <t> 03.12.1989 21:28 </t>
  </si>
  <si>
    <t> 0.060 </t>
  </si>
  <si>
    <t> Moschner&amp;Kleikamp </t>
  </si>
  <si>
    <t>2448620.285 </t>
  </si>
  <si>
    <t> 29.12.1991 18:50 </t>
  </si>
  <si>
    <t> 0.038 </t>
  </si>
  <si>
    <t> BBS 100 </t>
  </si>
  <si>
    <t>2449331.297 </t>
  </si>
  <si>
    <t> 09.12.1993 19:07 </t>
  </si>
  <si>
    <t> BBS 105 </t>
  </si>
  <si>
    <t>2450017.364 </t>
  </si>
  <si>
    <t> 26.10.1995 20:44 </t>
  </si>
  <si>
    <t> 0.053 </t>
  </si>
  <si>
    <t> BBS 110 </t>
  </si>
  <si>
    <t>2450042.324 </t>
  </si>
  <si>
    <t> 20.11.1995 19:46 </t>
  </si>
  <si>
    <t> 0.066 </t>
  </si>
  <si>
    <t> BBS 111 </t>
  </si>
  <si>
    <t>2450668.557 </t>
  </si>
  <si>
    <t> 08.08.1997 01:22 </t>
  </si>
  <si>
    <t> 0.115 </t>
  </si>
  <si>
    <t> BBS 116 </t>
  </si>
  <si>
    <t>2450713.469 </t>
  </si>
  <si>
    <t> 21.09.1997 23:15 </t>
  </si>
  <si>
    <t> 0.121 </t>
  </si>
  <si>
    <t>2451434.461 </t>
  </si>
  <si>
    <t> 12.09.1999 23:03 </t>
  </si>
  <si>
    <t> 0.128 </t>
  </si>
  <si>
    <t> BBS 122 </t>
  </si>
  <si>
    <t>2451469.4095 </t>
  </si>
  <si>
    <t> 17.10.1999 21:49 </t>
  </si>
  <si>
    <t> 0.1501 </t>
  </si>
  <si>
    <t>G</t>
  </si>
  <si>
    <t>BAVM 132 </t>
  </si>
  <si>
    <t>2451469.4111 </t>
  </si>
  <si>
    <t> 17.10.1999 21:51 </t>
  </si>
  <si>
    <t> 0.1517 </t>
  </si>
  <si>
    <t>2452649.4621 </t>
  </si>
  <si>
    <t> 09.01.2003 23:05 </t>
  </si>
  <si>
    <t> 0.1827 </t>
  </si>
  <si>
    <t>-I</t>
  </si>
  <si>
    <t> K.&amp; M. Rätz </t>
  </si>
  <si>
    <t>BAVM 172 </t>
  </si>
  <si>
    <t>2452931.3774 </t>
  </si>
  <si>
    <t> 18.10.2003 21:03 </t>
  </si>
  <si>
    <t>6922</t>
  </si>
  <si>
    <t> 0.1904 </t>
  </si>
  <si>
    <t>?</t>
  </si>
  <si>
    <t> T.Krajci </t>
  </si>
  <si>
    <t>IBVS 5592 </t>
  </si>
  <si>
    <t>2453190.8378 </t>
  </si>
  <si>
    <t> 04.07.2004 08:06 </t>
  </si>
  <si>
    <t>7026</t>
  </si>
  <si>
    <t> 0.1961 </t>
  </si>
  <si>
    <t> C.Lacy </t>
  </si>
  <si>
    <t>IBVS 5577 </t>
  </si>
  <si>
    <t>2453385.383 </t>
  </si>
  <si>
    <t> 14.01.2005 21:11 </t>
  </si>
  <si>
    <t>7104</t>
  </si>
  <si>
    <t> 0.150 </t>
  </si>
  <si>
    <t>OEJV 0003 </t>
  </si>
  <si>
    <t>2453662.3582 </t>
  </si>
  <si>
    <t> 18.10.2005 20:35 </t>
  </si>
  <si>
    <t>7215</t>
  </si>
  <si>
    <t> 0.2074 </t>
  </si>
  <si>
    <t>C </t>
  </si>
  <si>
    <t>BAVM 178 </t>
  </si>
  <si>
    <t>2453672.3393 </t>
  </si>
  <si>
    <t> 28.10.2005 20:08 </t>
  </si>
  <si>
    <t>7219</t>
  </si>
  <si>
    <t> 0.2095 </t>
  </si>
  <si>
    <t>o</t>
  </si>
  <si>
    <t> W.Moschner </t>
  </si>
  <si>
    <t>2453693.5518 </t>
  </si>
  <si>
    <t> 19.11.2005 01:14 </t>
  </si>
  <si>
    <t>7227.5</t>
  </si>
  <si>
    <t> 0.2166 </t>
  </si>
  <si>
    <t>IBVS 5670 </t>
  </si>
  <si>
    <t>2454076.5044 </t>
  </si>
  <si>
    <t> 07.12.2006 00:06 </t>
  </si>
  <si>
    <t>7381</t>
  </si>
  <si>
    <t> 0.2240 </t>
  </si>
  <si>
    <t> S.Dogru et al. </t>
  </si>
  <si>
    <t>IBVS 5795 </t>
  </si>
  <si>
    <t>2454161.3283 </t>
  </si>
  <si>
    <t> 01.03.2007 19:52 </t>
  </si>
  <si>
    <t>7415</t>
  </si>
  <si>
    <t> 0.2261 </t>
  </si>
  <si>
    <t>2454706.4461 </t>
  </si>
  <si>
    <t> 27.08.2008 22:42 </t>
  </si>
  <si>
    <t>7633.5</t>
  </si>
  <si>
    <t> 0.2395 </t>
  </si>
  <si>
    <t>R</t>
  </si>
  <si>
    <t> H.Kucáková </t>
  </si>
  <si>
    <t>OEJV 0094 </t>
  </si>
  <si>
    <t>2454706.4474 </t>
  </si>
  <si>
    <t> 27.08.2008 22:44 </t>
  </si>
  <si>
    <t> 0.2408 </t>
  </si>
  <si>
    <t>2454706.4476 </t>
  </si>
  <si>
    <t> 0.2410 </t>
  </si>
  <si>
    <t>2455059.4624 </t>
  </si>
  <si>
    <t> 15.08.2009 23:05 </t>
  </si>
  <si>
    <t>7775</t>
  </si>
  <si>
    <t> 0.2477 </t>
  </si>
  <si>
    <t> L.Brát </t>
  </si>
  <si>
    <t>OEJV 0137 </t>
  </si>
  <si>
    <t>2455059.4639 </t>
  </si>
  <si>
    <t> 15.08.2009 23:08 </t>
  </si>
  <si>
    <t> 0.2492 </t>
  </si>
  <si>
    <t>2455478.5947 </t>
  </si>
  <si>
    <t> 09.10.2010 02:16 </t>
  </si>
  <si>
    <t>7943</t>
  </si>
  <si>
    <t> 0.2608 </t>
  </si>
  <si>
    <t>BAVM 215 </t>
  </si>
  <si>
    <t>2455483.5840 </t>
  </si>
  <si>
    <t> 14.10.2010 02:00 </t>
  </si>
  <si>
    <t> 0.2606 </t>
  </si>
  <si>
    <t> S.Poddaný </t>
  </si>
  <si>
    <t>2455483.58449 </t>
  </si>
  <si>
    <t> 14.10.2010 02:01 </t>
  </si>
  <si>
    <t> 0.26113 </t>
  </si>
  <si>
    <t> P.Zasche </t>
  </si>
  <si>
    <t>IBVS 6007 </t>
  </si>
  <si>
    <t>2455851.56898 </t>
  </si>
  <si>
    <t> 17.10.2011 01:39 </t>
  </si>
  <si>
    <t> 0.26896 </t>
  </si>
  <si>
    <t>2455851.57551 </t>
  </si>
  <si>
    <t> 17.10.2011 01:48 </t>
  </si>
  <si>
    <t> 0.27549 </t>
  </si>
  <si>
    <t> H.Ku?akova </t>
  </si>
  <si>
    <t>OEJV 0160 </t>
  </si>
  <si>
    <t>2456541.39066 </t>
  </si>
  <si>
    <t> 05.09.2013 21:22 </t>
  </si>
  <si>
    <t> 0.29033 </t>
  </si>
  <si>
    <t> L.Šmelcer </t>
  </si>
  <si>
    <t>2456541.39079 </t>
  </si>
  <si>
    <t> 0.29046 </t>
  </si>
  <si>
    <t>2456541.39097 </t>
  </si>
  <si>
    <t> 0.29064 </t>
  </si>
  <si>
    <t>2456940.5642 </t>
  </si>
  <si>
    <t> 10.10.2014 01:32 </t>
  </si>
  <si>
    <t> 0.3027 </t>
  </si>
  <si>
    <t>BAVM 239 </t>
  </si>
  <si>
    <t>2456965.5118 </t>
  </si>
  <si>
    <t> 04.11.2014 00:16 </t>
  </si>
  <si>
    <t> 0.3028 </t>
  </si>
  <si>
    <t>BAD?</t>
  </si>
  <si>
    <t>OEJV 0179</t>
  </si>
  <si>
    <t>OEJV 0211</t>
  </si>
  <si>
    <t>JBAV, 60</t>
  </si>
  <si>
    <t>V0389 Cas / GSC 3272-0316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</si>
</sst>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7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10" fillId="0" borderId="0" xfId="0" applyFont="1" applyAlignment="1"/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3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4" fillId="24" borderId="16" xfId="0" applyFont="1" applyFill="1" applyBorder="1" applyAlignment="1">
      <alignment horizontal="left" vertical="top" wrapText="1" indent="1"/>
    </xf>
    <xf numFmtId="0" fontId="4" fillId="24" borderId="16" xfId="0" applyFont="1" applyFill="1" applyBorder="1" applyAlignment="1">
      <alignment horizontal="center" vertical="top" wrapText="1"/>
    </xf>
    <xf numFmtId="0" fontId="4" fillId="24" borderId="16" xfId="0" applyFont="1" applyFill="1" applyBorder="1" applyAlignment="1">
      <alignment horizontal="right" vertical="top" wrapText="1"/>
    </xf>
    <xf numFmtId="0" fontId="16" fillId="24" borderId="16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17" xfId="0" applyBorder="1" applyAlignment="1"/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7" xfId="0" applyBorder="1">
      <alignment vertical="top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center"/>
    </xf>
    <xf numFmtId="0" fontId="9" fillId="0" borderId="0" xfId="43" applyFont="1"/>
    <xf numFmtId="0" fontId="9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9" fillId="0" borderId="0" xfId="42" applyFont="1" applyAlignment="1">
      <alignment wrapText="1"/>
    </xf>
    <xf numFmtId="0" fontId="9" fillId="0" borderId="0" xfId="42" applyFont="1" applyAlignment="1">
      <alignment horizontal="center" wrapText="1"/>
    </xf>
    <xf numFmtId="0" fontId="9" fillId="0" borderId="0" xfId="42" applyFont="1" applyAlignment="1">
      <alignment horizontal="left" wrapText="1"/>
    </xf>
    <xf numFmtId="0" fontId="4" fillId="0" borderId="0" xfId="43" applyFont="1"/>
    <xf numFmtId="0" fontId="4" fillId="0" borderId="0" xfId="43" applyFont="1" applyAlignment="1">
      <alignment horizontal="center" wrapText="1"/>
    </xf>
    <xf numFmtId="0" fontId="4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/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V389 Cas - O-C Diagr.</a:t>
            </a:r>
          </a:p>
        </c:rich>
      </c:tx>
      <c:layout>
        <c:manualLayout>
          <c:xMode val="edge"/>
          <c:yMode val="edge"/>
          <c:x val="0.3439256261191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7864967750592"/>
          <c:y val="0.14723926380368099"/>
          <c:w val="0.7831782848808820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D-49B2-925D-8041C123AE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Active!$D$22:$D$41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7.4266999999963446E-2</c:v>
                </c:pt>
                <c:pt idx="2">
                  <c:v>1.348600000346778E-2</c:v>
                </c:pt>
                <c:pt idx="3">
                  <c:v>-1.5083999998751096E-2</c:v>
                </c:pt>
                <c:pt idx="4">
                  <c:v>6.4019999990705401E-3</c:v>
                </c:pt>
                <c:pt idx="5">
                  <c:v>3.4600000071804971E-4</c:v>
                </c:pt>
                <c:pt idx="6">
                  <c:v>-1.116800000454532E-2</c:v>
                </c:pt>
                <c:pt idx="7">
                  <c:v>-5.7660000020405278E-3</c:v>
                </c:pt>
                <c:pt idx="8">
                  <c:v>1.8664000002900138E-2</c:v>
                </c:pt>
                <c:pt idx="9">
                  <c:v>4.9608000001171604E-2</c:v>
                </c:pt>
                <c:pt idx="10">
                  <c:v>-5.7885999995050952E-2</c:v>
                </c:pt>
                <c:pt idx="11">
                  <c:v>-1.8004999998083804E-2</c:v>
                </c:pt>
                <c:pt idx="12">
                  <c:v>-7.1574999994481914E-2</c:v>
                </c:pt>
                <c:pt idx="13">
                  <c:v>-6.745999999839114E-2</c:v>
                </c:pt>
                <c:pt idx="14">
                  <c:v>9.426999997231178E-3</c:v>
                </c:pt>
                <c:pt idx="15">
                  <c:v>-5.9370000017224811E-3</c:v>
                </c:pt>
                <c:pt idx="16">
                  <c:v>9.5100000180536881E-4</c:v>
                </c:pt>
                <c:pt idx="17">
                  <c:v>2.1760000017820857E-3</c:v>
                </c:pt>
                <c:pt idx="18">
                  <c:v>4.6619999993708916E-3</c:v>
                </c:pt>
                <c:pt idx="19">
                  <c:v>-1.0935999998764601E-2</c:v>
                </c:pt>
                <c:pt idx="20">
                  <c:v>-1.3478000000759494E-2</c:v>
                </c:pt>
                <c:pt idx="21">
                  <c:v>-1.0477999996510334E-2</c:v>
                </c:pt>
                <c:pt idx="22">
                  <c:v>-1.2402000000292901E-2</c:v>
                </c:pt>
                <c:pt idx="23">
                  <c:v>2.6598000004014466E-2</c:v>
                </c:pt>
                <c:pt idx="24">
                  <c:v>-1.9485999997414183E-2</c:v>
                </c:pt>
                <c:pt idx="25">
                  <c:v>-1.0514000001421664E-2</c:v>
                </c:pt>
                <c:pt idx="26">
                  <c:v>-1.6168000001925975E-2</c:v>
                </c:pt>
                <c:pt idx="27">
                  <c:v>-1.3167999997676816E-2</c:v>
                </c:pt>
                <c:pt idx="28">
                  <c:v>7.7480000036302954E-3</c:v>
                </c:pt>
                <c:pt idx="29">
                  <c:v>-4.6809999985271133E-3</c:v>
                </c:pt>
                <c:pt idx="30">
                  <c:v>7.770000011078082E-4</c:v>
                </c:pt>
                <c:pt idx="31">
                  <c:v>1.0114999997313134E-2</c:v>
                </c:pt>
                <c:pt idx="32">
                  <c:v>-1.4800000004470348E-2</c:v>
                </c:pt>
                <c:pt idx="33">
                  <c:v>2.5911999997333623E-2</c:v>
                </c:pt>
                <c:pt idx="34">
                  <c:v>3.9912000000185799E-2</c:v>
                </c:pt>
                <c:pt idx="35">
                  <c:v>4.6342000001459382E-2</c:v>
                </c:pt>
                <c:pt idx="36">
                  <c:v>2.8257999998459127E-2</c:v>
                </c:pt>
                <c:pt idx="37">
                  <c:v>3.8681000005453825E-2</c:v>
                </c:pt>
                <c:pt idx="38">
                  <c:v>4.368100000283448E-2</c:v>
                </c:pt>
                <c:pt idx="39">
                  <c:v>4.7681000003649388E-2</c:v>
                </c:pt>
                <c:pt idx="40">
                  <c:v>5.3681000004871748E-2</c:v>
                </c:pt>
                <c:pt idx="41">
                  <c:v>3.8625000001047738E-2</c:v>
                </c:pt>
                <c:pt idx="42">
                  <c:v>5.9513000000151806E-2</c:v>
                </c:pt>
                <c:pt idx="43">
                  <c:v>3.8142000004881993E-2</c:v>
                </c:pt>
                <c:pt idx="44">
                  <c:v>4.4396999997843523E-2</c:v>
                </c:pt>
                <c:pt idx="45">
                  <c:v>5.3222000002278946E-2</c:v>
                </c:pt>
                <c:pt idx="46">
                  <c:v>6.5651999997498933E-2</c:v>
                </c:pt>
                <c:pt idx="47">
                  <c:v>0.11464500000147382</c:v>
                </c:pt>
                <c:pt idx="48">
                  <c:v>0.12101899999834131</c:v>
                </c:pt>
                <c:pt idx="49">
                  <c:v>0.12824600000021746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9D-49B2-925D-8041C123AE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0">
                  <c:v>0.15014800000062678</c:v>
                </c:pt>
                <c:pt idx="51">
                  <c:v>0.15094800000224495</c:v>
                </c:pt>
                <c:pt idx="52">
                  <c:v>0.15174799999658717</c:v>
                </c:pt>
                <c:pt idx="53">
                  <c:v>0.18268700000044191</c:v>
                </c:pt>
                <c:pt idx="59">
                  <c:v>0.20744500000728294</c:v>
                </c:pt>
                <c:pt idx="60">
                  <c:v>0.20951700000296114</c:v>
                </c:pt>
                <c:pt idx="69">
                  <c:v>0.26084899999841582</c:v>
                </c:pt>
                <c:pt idx="78">
                  <c:v>0.30274700000154553</c:v>
                </c:pt>
                <c:pt idx="79">
                  <c:v>0.30277699999714969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9D-49B2-925D-8041C123AE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54">
                  <c:v>0.18808700000226963</c:v>
                </c:pt>
                <c:pt idx="55">
                  <c:v>0.1886030000023311</c:v>
                </c:pt>
                <c:pt idx="56">
                  <c:v>0.19044600000052014</c:v>
                </c:pt>
                <c:pt idx="57">
                  <c:v>0.19611799999984214</c:v>
                </c:pt>
                <c:pt idx="61">
                  <c:v>0.21658249999745749</c:v>
                </c:pt>
                <c:pt idx="62">
                  <c:v>0.22398299999622395</c:v>
                </c:pt>
                <c:pt idx="63">
                  <c:v>0.2261450000005425</c:v>
                </c:pt>
                <c:pt idx="64">
                  <c:v>0.23961050000070827</c:v>
                </c:pt>
                <c:pt idx="65">
                  <c:v>0.24091049999697134</c:v>
                </c:pt>
                <c:pt idx="66">
                  <c:v>0.2410505000007106</c:v>
                </c:pt>
                <c:pt idx="67">
                  <c:v>0.24772500000108266</c:v>
                </c:pt>
                <c:pt idx="68">
                  <c:v>0.24929500000143889</c:v>
                </c:pt>
                <c:pt idx="70">
                  <c:v>0.26068499999382766</c:v>
                </c:pt>
                <c:pt idx="71">
                  <c:v>0.26112499999726424</c:v>
                </c:pt>
                <c:pt idx="72">
                  <c:v>0.268957499996759</c:v>
                </c:pt>
                <c:pt idx="73">
                  <c:v>0.27548750000278233</c:v>
                </c:pt>
                <c:pt idx="74">
                  <c:v>0.29029700000683079</c:v>
                </c:pt>
                <c:pt idx="75">
                  <c:v>0.29032700000243494</c:v>
                </c:pt>
                <c:pt idx="76">
                  <c:v>0.29045700000278885</c:v>
                </c:pt>
                <c:pt idx="77">
                  <c:v>0.29063700000551762</c:v>
                </c:pt>
                <c:pt idx="80">
                  <c:v>0.3022209999980987</c:v>
                </c:pt>
                <c:pt idx="81">
                  <c:v>0.30232100000284845</c:v>
                </c:pt>
                <c:pt idx="82">
                  <c:v>0.30315100000007078</c:v>
                </c:pt>
                <c:pt idx="83">
                  <c:v>0.3118079999985639</c:v>
                </c:pt>
                <c:pt idx="84">
                  <c:v>0.30883000000176253</c:v>
                </c:pt>
                <c:pt idx="85">
                  <c:v>0.3095099999991362</c:v>
                </c:pt>
                <c:pt idx="86">
                  <c:v>0.30978000000322936</c:v>
                </c:pt>
                <c:pt idx="87">
                  <c:v>0.32892300000821706</c:v>
                </c:pt>
                <c:pt idx="88">
                  <c:v>0.32329200000822311</c:v>
                </c:pt>
                <c:pt idx="89">
                  <c:v>0.36344600000302307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9D-49B2-925D-8041C123AE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9D-49B2-925D-8041C123AE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9D-49B2-925D-8041C123AE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9D-49B2-925D-8041C123AE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28">
                  <c:v>-8.6882135334825361E-3</c:v>
                </c:pt>
                <c:pt idx="29">
                  <c:v>-1.9945701932658766E-3</c:v>
                </c:pt>
                <c:pt idx="30">
                  <c:v>-1.5805303990256703E-3</c:v>
                </c:pt>
                <c:pt idx="31">
                  <c:v>9.8745705749533896E-3</c:v>
                </c:pt>
                <c:pt idx="32">
                  <c:v>1.6430200650423332E-2</c:v>
                </c:pt>
                <c:pt idx="33">
                  <c:v>2.9127421007123067E-2</c:v>
                </c:pt>
                <c:pt idx="34">
                  <c:v>2.9127421007123067E-2</c:v>
                </c:pt>
                <c:pt idx="35">
                  <c:v>2.9817487330856707E-2</c:v>
                </c:pt>
                <c:pt idx="36">
                  <c:v>3.0645566919337119E-2</c:v>
                </c:pt>
                <c:pt idx="37">
                  <c:v>4.8656297968786122E-2</c:v>
                </c:pt>
                <c:pt idx="38">
                  <c:v>4.8656297968786122E-2</c:v>
                </c:pt>
                <c:pt idx="39">
                  <c:v>4.8656297968786122E-2</c:v>
                </c:pt>
                <c:pt idx="40">
                  <c:v>4.8656297968786122E-2</c:v>
                </c:pt>
                <c:pt idx="41">
                  <c:v>4.9208351027773101E-2</c:v>
                </c:pt>
                <c:pt idx="42">
                  <c:v>5.0312457145747003E-2</c:v>
                </c:pt>
                <c:pt idx="43">
                  <c:v>7.1221466754877449E-2</c:v>
                </c:pt>
                <c:pt idx="44">
                  <c:v>9.0888356981287277E-2</c:v>
                </c:pt>
                <c:pt idx="45">
                  <c:v>0.10986518088396346</c:v>
                </c:pt>
                <c:pt idx="46">
                  <c:v>0.1105552472076971</c:v>
                </c:pt>
                <c:pt idx="47">
                  <c:v>0.12787591193341247</c:v>
                </c:pt>
                <c:pt idx="48">
                  <c:v>0.12911803131613309</c:v>
                </c:pt>
                <c:pt idx="49">
                  <c:v>0.1490609480720364</c:v>
                </c:pt>
                <c:pt idx="50">
                  <c:v>0.15002704092526353</c:v>
                </c:pt>
                <c:pt idx="51">
                  <c:v>0.15002704092526353</c:v>
                </c:pt>
                <c:pt idx="52">
                  <c:v>0.15002704092526353</c:v>
                </c:pt>
                <c:pt idx="53">
                  <c:v>0.18266717803786653</c:v>
                </c:pt>
                <c:pt idx="54">
                  <c:v>0.18956784127520332</c:v>
                </c:pt>
                <c:pt idx="55">
                  <c:v>0.19039592086368373</c:v>
                </c:pt>
                <c:pt idx="56">
                  <c:v>0.19046492749605709</c:v>
                </c:pt>
                <c:pt idx="57">
                  <c:v>0.19764161726288737</c:v>
                </c:pt>
                <c:pt idx="58">
                  <c:v>0.20302413458801005</c:v>
                </c:pt>
                <c:pt idx="59">
                  <c:v>0.2106838707814539</c:v>
                </c:pt>
                <c:pt idx="60">
                  <c:v>0.21095989731094733</c:v>
                </c:pt>
                <c:pt idx="61">
                  <c:v>0.21154645368612096</c:v>
                </c:pt>
                <c:pt idx="62">
                  <c:v>0.22213897175543296</c:v>
                </c:pt>
                <c:pt idx="63">
                  <c:v>0.22448519725612748</c:v>
                </c:pt>
                <c:pt idx="64">
                  <c:v>0.23956314642970833</c:v>
                </c:pt>
                <c:pt idx="65">
                  <c:v>0.23956314642970833</c:v>
                </c:pt>
                <c:pt idx="66">
                  <c:v>0.23956314642970833</c:v>
                </c:pt>
                <c:pt idx="67">
                  <c:v>0.24932758491053986</c:v>
                </c:pt>
                <c:pt idx="68">
                  <c:v>0.24932758491053986</c:v>
                </c:pt>
                <c:pt idx="69">
                  <c:v>0.26092069914926563</c:v>
                </c:pt>
                <c:pt idx="70">
                  <c:v>0.26105871241401246</c:v>
                </c:pt>
                <c:pt idx="71">
                  <c:v>0.26105871241401246</c:v>
                </c:pt>
                <c:pt idx="72">
                  <c:v>0.27123719068908414</c:v>
                </c:pt>
                <c:pt idx="73">
                  <c:v>0.27123719068908414</c:v>
                </c:pt>
                <c:pt idx="74">
                  <c:v>0.29031752454032034</c:v>
                </c:pt>
                <c:pt idx="75">
                  <c:v>0.29031752454032034</c:v>
                </c:pt>
                <c:pt idx="76">
                  <c:v>0.29031752454032034</c:v>
                </c:pt>
                <c:pt idx="77">
                  <c:v>0.29031752454032034</c:v>
                </c:pt>
                <c:pt idx="78">
                  <c:v>0.30135858572005925</c:v>
                </c:pt>
                <c:pt idx="79">
                  <c:v>0.30204865204379294</c:v>
                </c:pt>
                <c:pt idx="80">
                  <c:v>0.30260070510277992</c:v>
                </c:pt>
                <c:pt idx="81">
                  <c:v>0.30260070510277992</c:v>
                </c:pt>
                <c:pt idx="82">
                  <c:v>0.30260070510277992</c:v>
                </c:pt>
                <c:pt idx="83">
                  <c:v>0.31012242803147694</c:v>
                </c:pt>
                <c:pt idx="84">
                  <c:v>0.31039845456097048</c:v>
                </c:pt>
                <c:pt idx="85">
                  <c:v>0.31039845456097048</c:v>
                </c:pt>
                <c:pt idx="86">
                  <c:v>0.31039845456097048</c:v>
                </c:pt>
                <c:pt idx="87">
                  <c:v>0.33116945090535421</c:v>
                </c:pt>
                <c:pt idx="88">
                  <c:v>0.3244758075651375</c:v>
                </c:pt>
                <c:pt idx="89">
                  <c:v>0.36298150842947674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9D-49B2-925D-8041C123AE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58">
                  <c:v>0.15027199999894947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9D-49B2-925D-8041C123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5704"/>
        <c:axId val="1"/>
      </c:scatterChart>
      <c:valAx>
        <c:axId val="882915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48784556136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0560747663551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457943925233641E-2"/>
          <c:y val="0.92024539877300615"/>
          <c:w val="0.899066205509358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114300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A1D133-EA59-EFD1-0C6B-33724EB20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795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5577" TargetMode="External"/><Relationship Id="rId14" Type="http://schemas.openxmlformats.org/officeDocument/2006/relationships/hyperlink" Target="http://www.konkoly.hu/cgi-bin/IBVS?5795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7"/>
  <sheetViews>
    <sheetView tabSelected="1" workbookViewId="0">
      <pane xSplit="14" ySplit="21" topLeftCell="O9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74" t="s">
        <v>411</v>
      </c>
    </row>
    <row r="2" spans="1:6" x14ac:dyDescent="0.2">
      <c r="A2" t="s">
        <v>26</v>
      </c>
      <c r="B2" t="s">
        <v>29</v>
      </c>
    </row>
    <row r="3" spans="1:6" ht="13.5" thickBot="1" x14ac:dyDescent="0.25">
      <c r="A3" s="8" t="s">
        <v>57</v>
      </c>
      <c r="C3" s="8" t="s">
        <v>58</v>
      </c>
    </row>
    <row r="4" spans="1:6" ht="14.25" thickTop="1" thickBot="1" x14ac:dyDescent="0.25">
      <c r="A4" s="5" t="s">
        <v>2</v>
      </c>
      <c r="C4" s="51">
        <v>35662.478999999999</v>
      </c>
      <c r="D4" s="2">
        <v>2.4947569999999999</v>
      </c>
    </row>
    <row r="5" spans="1:6" ht="13.5" thickTop="1" x14ac:dyDescent="0.2">
      <c r="A5" s="19" t="s">
        <v>81</v>
      </c>
      <c r="B5" s="18"/>
      <c r="C5" s="20">
        <v>-9.5</v>
      </c>
      <c r="D5" s="18" t="s">
        <v>82</v>
      </c>
      <c r="E5" s="11" t="s">
        <v>63</v>
      </c>
    </row>
    <row r="6" spans="1:6" x14ac:dyDescent="0.2">
      <c r="A6" s="5" t="s">
        <v>3</v>
      </c>
      <c r="C6" s="8" t="s">
        <v>30</v>
      </c>
      <c r="D6" s="8">
        <v>48.592500000000001</v>
      </c>
      <c r="E6" s="11" t="s">
        <v>64</v>
      </c>
    </row>
    <row r="7" spans="1:6" x14ac:dyDescent="0.2">
      <c r="A7" t="s">
        <v>4</v>
      </c>
      <c r="C7">
        <f>+C4</f>
        <v>35662.478999999999</v>
      </c>
    </row>
    <row r="8" spans="1:6" x14ac:dyDescent="0.2">
      <c r="A8" t="s">
        <v>5</v>
      </c>
      <c r="C8">
        <f>+D4</f>
        <v>2.4947569999999999</v>
      </c>
    </row>
    <row r="9" spans="1:6" x14ac:dyDescent="0.2">
      <c r="A9" s="27" t="s">
        <v>86</v>
      </c>
      <c r="B9" s="28">
        <v>74</v>
      </c>
      <c r="C9" s="52" t="str">
        <f>"F"&amp;B9</f>
        <v>F74</v>
      </c>
      <c r="D9" s="17" t="str">
        <f>"G"&amp;B9</f>
        <v>G74</v>
      </c>
    </row>
    <row r="10" spans="1:6" ht="13.5" thickBot="1" x14ac:dyDescent="0.25">
      <c r="A10" s="18"/>
      <c r="B10" s="18"/>
      <c r="C10" s="4" t="s">
        <v>22</v>
      </c>
      <c r="D10" s="4" t="s">
        <v>23</v>
      </c>
      <c r="E10" s="18"/>
    </row>
    <row r="11" spans="1:6" x14ac:dyDescent="0.2">
      <c r="A11" s="18" t="s">
        <v>18</v>
      </c>
      <c r="B11" s="18"/>
      <c r="C11" s="53">
        <f ca="1">INTERCEPT(INDIRECT($D$9):G990,INDIRECT($C$9):F990)</f>
        <v>-0.28719898179239522</v>
      </c>
      <c r="D11" s="3"/>
      <c r="E11" s="18"/>
    </row>
    <row r="12" spans="1:6" x14ac:dyDescent="0.2">
      <c r="A12" s="18" t="s">
        <v>19</v>
      </c>
      <c r="B12" s="18"/>
      <c r="C12" s="53">
        <f ca="1">SLOPE(INDIRECT($D$9):G990,INDIRECT($C$9):F990)</f>
        <v>6.9006632373367859E-5</v>
      </c>
      <c r="D12" s="3"/>
      <c r="E12" s="18"/>
    </row>
    <row r="13" spans="1:6" x14ac:dyDescent="0.2">
      <c r="A13" s="18" t="s">
        <v>21</v>
      </c>
      <c r="B13" s="18"/>
      <c r="C13" s="3" t="s">
        <v>16</v>
      </c>
    </row>
    <row r="14" spans="1:6" x14ac:dyDescent="0.2">
      <c r="A14" s="18"/>
      <c r="B14" s="18"/>
      <c r="C14" s="18"/>
    </row>
    <row r="15" spans="1:6" x14ac:dyDescent="0.2">
      <c r="A15" s="21" t="s">
        <v>20</v>
      </c>
      <c r="B15" s="18"/>
      <c r="C15" s="54">
        <f ca="1">(C7+C11)+(C8+C12)*INT(MAX(F21:F3531))</f>
        <v>59168.442435508419</v>
      </c>
      <c r="E15" s="22" t="s">
        <v>88</v>
      </c>
      <c r="F15" s="20">
        <v>1</v>
      </c>
    </row>
    <row r="16" spans="1:6" x14ac:dyDescent="0.2">
      <c r="A16" s="24" t="s">
        <v>6</v>
      </c>
      <c r="B16" s="18"/>
      <c r="C16" s="55">
        <f ca="1">+C8+C12</f>
        <v>2.4948260066323731</v>
      </c>
      <c r="E16" s="22" t="s">
        <v>83</v>
      </c>
      <c r="F16" s="23">
        <f ca="1">NOW()+15018.5+$C$5/24</f>
        <v>60328.802840624994</v>
      </c>
    </row>
    <row r="17" spans="1:21" ht="13.5" thickBot="1" x14ac:dyDescent="0.25">
      <c r="A17" s="22" t="s">
        <v>78</v>
      </c>
      <c r="B17" s="18"/>
      <c r="C17" s="18">
        <f>COUNT(C21:C2189)</f>
        <v>90</v>
      </c>
      <c r="E17" s="22" t="s">
        <v>89</v>
      </c>
      <c r="F17" s="23">
        <f ca="1">ROUND(2*(F16-$C$7)/$C$8,0)/2+F15</f>
        <v>9888.5</v>
      </c>
    </row>
    <row r="18" spans="1:21" ht="14.25" thickTop="1" thickBot="1" x14ac:dyDescent="0.25">
      <c r="A18" s="24" t="s">
        <v>7</v>
      </c>
      <c r="B18" s="18"/>
      <c r="C18" s="56">
        <f ca="1">+C15</f>
        <v>59168.442435508419</v>
      </c>
      <c r="D18" s="26">
        <f ca="1">+C16</f>
        <v>2.4948260066323731</v>
      </c>
      <c r="E18" s="22" t="s">
        <v>84</v>
      </c>
      <c r="F18" s="17">
        <f ca="1">ROUND(2*(F16-$C$15)/$C$16,0)/2+F15</f>
        <v>466</v>
      </c>
    </row>
    <row r="19" spans="1:21" ht="13.5" thickTop="1" x14ac:dyDescent="0.2">
      <c r="E19" s="22" t="s">
        <v>85</v>
      </c>
      <c r="F19" s="25">
        <f ca="1">+$C$15+$C$16*F18-15018.5-$C$5/24</f>
        <v>45312.927187932444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104</v>
      </c>
      <c r="I20" s="7" t="s">
        <v>107</v>
      </c>
      <c r="J20" s="7" t="s">
        <v>101</v>
      </c>
      <c r="K20" s="7" t="s">
        <v>99</v>
      </c>
      <c r="L20" s="7" t="s">
        <v>27</v>
      </c>
      <c r="M20" s="7" t="s">
        <v>28</v>
      </c>
      <c r="N20" s="7" t="s">
        <v>76</v>
      </c>
      <c r="O20" s="7" t="s">
        <v>25</v>
      </c>
      <c r="P20" s="6" t="s">
        <v>24</v>
      </c>
      <c r="Q20" s="4" t="s">
        <v>17</v>
      </c>
      <c r="U20" s="59" t="s">
        <v>407</v>
      </c>
    </row>
    <row r="21" spans="1:21" x14ac:dyDescent="0.2">
      <c r="A21" s="13" t="s">
        <v>67</v>
      </c>
      <c r="C21" s="12">
        <v>32092.556</v>
      </c>
      <c r="D21" s="12"/>
      <c r="E21">
        <f t="shared" ref="E21:E52" si="0">+(C21-C$7)/C$8</f>
        <v>-1430.9702307679661</v>
      </c>
      <c r="F21">
        <f t="shared" ref="F21:F52" si="1">ROUND(2*E21,0)/2</f>
        <v>-1431</v>
      </c>
      <c r="G21">
        <f t="shared" ref="G21:G63" si="2">+C21-(C$7+F21*C$8)</f>
        <v>7.4266999999963446E-2</v>
      </c>
      <c r="I21">
        <f>G21</f>
        <v>7.4266999999963446E-2</v>
      </c>
      <c r="Q21" s="1">
        <f t="shared" ref="Q21:Q52" si="3">+C21-15018.5</f>
        <v>17074.056</v>
      </c>
    </row>
    <row r="22" spans="1:21" x14ac:dyDescent="0.2">
      <c r="A22" s="13" t="s">
        <v>14</v>
      </c>
      <c r="C22" s="12">
        <v>35662.478999999999</v>
      </c>
      <c r="D22" s="12" t="s">
        <v>16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1">
        <f t="shared" si="3"/>
        <v>20643.978999999999</v>
      </c>
    </row>
    <row r="23" spans="1:21" x14ac:dyDescent="0.2">
      <c r="A23" s="13" t="s">
        <v>68</v>
      </c>
      <c r="C23" s="12">
        <v>35667.482000000004</v>
      </c>
      <c r="D23" s="12"/>
      <c r="E23">
        <f t="shared" si="0"/>
        <v>2.0054057369131542</v>
      </c>
      <c r="F23">
        <f t="shared" si="1"/>
        <v>2</v>
      </c>
      <c r="G23">
        <f t="shared" si="2"/>
        <v>1.348600000346778E-2</v>
      </c>
      <c r="I23">
        <f t="shared" ref="I23:I42" si="4">G23</f>
        <v>1.348600000346778E-2</v>
      </c>
      <c r="Q23" s="1">
        <f t="shared" si="3"/>
        <v>20648.982000000004</v>
      </c>
    </row>
    <row r="24" spans="1:21" x14ac:dyDescent="0.2">
      <c r="A24" s="13" t="s">
        <v>68</v>
      </c>
      <c r="C24" s="12">
        <v>35692.400999999998</v>
      </c>
      <c r="D24" s="12"/>
      <c r="E24">
        <f t="shared" si="0"/>
        <v>11.993953719740505</v>
      </c>
      <c r="F24">
        <f t="shared" si="1"/>
        <v>12</v>
      </c>
      <c r="G24">
        <f t="shared" si="2"/>
        <v>-1.5083999998751096E-2</v>
      </c>
      <c r="I24">
        <f t="shared" si="4"/>
        <v>-1.5083999998751096E-2</v>
      </c>
      <c r="Q24" s="1">
        <f t="shared" si="3"/>
        <v>20673.900999999998</v>
      </c>
    </row>
    <row r="25" spans="1:21" x14ac:dyDescent="0.2">
      <c r="A25" s="13" t="s">
        <v>68</v>
      </c>
      <c r="C25" s="12">
        <v>35697.411999999997</v>
      </c>
      <c r="D25" s="12"/>
      <c r="E25">
        <f t="shared" si="0"/>
        <v>14.002566181795368</v>
      </c>
      <c r="F25">
        <f t="shared" si="1"/>
        <v>14</v>
      </c>
      <c r="G25">
        <f t="shared" si="2"/>
        <v>6.4019999990705401E-3</v>
      </c>
      <c r="I25">
        <f t="shared" si="4"/>
        <v>6.4019999990705401E-3</v>
      </c>
      <c r="Q25" s="1">
        <f t="shared" si="3"/>
        <v>20678.911999999997</v>
      </c>
    </row>
    <row r="26" spans="1:21" x14ac:dyDescent="0.2">
      <c r="A26" s="13" t="s">
        <v>68</v>
      </c>
      <c r="C26" s="12">
        <v>35717.364000000001</v>
      </c>
      <c r="D26" s="12"/>
      <c r="E26">
        <f t="shared" si="0"/>
        <v>22.000138690863295</v>
      </c>
      <c r="F26">
        <f t="shared" si="1"/>
        <v>22</v>
      </c>
      <c r="G26">
        <f t="shared" si="2"/>
        <v>3.4600000071804971E-4</v>
      </c>
      <c r="I26">
        <f t="shared" si="4"/>
        <v>3.4600000071804971E-4</v>
      </c>
      <c r="Q26" s="1">
        <f t="shared" si="3"/>
        <v>20698.864000000001</v>
      </c>
    </row>
    <row r="27" spans="1:21" x14ac:dyDescent="0.2">
      <c r="A27" s="13" t="s">
        <v>68</v>
      </c>
      <c r="C27" s="12">
        <v>35722.341999999997</v>
      </c>
      <c r="D27" s="12"/>
      <c r="E27">
        <f t="shared" si="0"/>
        <v>23.995523411698038</v>
      </c>
      <c r="F27">
        <f t="shared" si="1"/>
        <v>24</v>
      </c>
      <c r="G27">
        <f t="shared" si="2"/>
        <v>-1.116800000454532E-2</v>
      </c>
      <c r="I27">
        <f t="shared" si="4"/>
        <v>-1.116800000454532E-2</v>
      </c>
      <c r="Q27" s="1">
        <f t="shared" si="3"/>
        <v>20703.841999999997</v>
      </c>
    </row>
    <row r="28" spans="1:21" x14ac:dyDescent="0.2">
      <c r="A28" s="13" t="s">
        <v>68</v>
      </c>
      <c r="C28" s="12">
        <v>35757.273999999998</v>
      </c>
      <c r="D28" s="12"/>
      <c r="E28">
        <f t="shared" si="0"/>
        <v>37.997688752851786</v>
      </c>
      <c r="F28">
        <f t="shared" si="1"/>
        <v>38</v>
      </c>
      <c r="G28">
        <f t="shared" si="2"/>
        <v>-5.7660000020405278E-3</v>
      </c>
      <c r="I28">
        <f t="shared" si="4"/>
        <v>-5.7660000020405278E-3</v>
      </c>
      <c r="Q28" s="1">
        <f t="shared" si="3"/>
        <v>20738.773999999998</v>
      </c>
    </row>
    <row r="29" spans="1:21" x14ac:dyDescent="0.2">
      <c r="A29" s="13" t="s">
        <v>68</v>
      </c>
      <c r="C29" s="12">
        <v>35782.245999999999</v>
      </c>
      <c r="D29" s="12"/>
      <c r="E29">
        <f t="shared" si="0"/>
        <v>48.007481289760818</v>
      </c>
      <c r="F29">
        <f t="shared" si="1"/>
        <v>48</v>
      </c>
      <c r="G29">
        <f t="shared" si="2"/>
        <v>1.8664000002900138E-2</v>
      </c>
      <c r="I29">
        <f t="shared" si="4"/>
        <v>1.8664000002900138E-2</v>
      </c>
      <c r="Q29" s="1">
        <f t="shared" si="3"/>
        <v>20763.745999999999</v>
      </c>
    </row>
    <row r="30" spans="1:21" x14ac:dyDescent="0.2">
      <c r="A30" s="13" t="s">
        <v>68</v>
      </c>
      <c r="C30" s="12">
        <v>35802.235000000001</v>
      </c>
      <c r="D30" s="12"/>
      <c r="E30">
        <f t="shared" si="0"/>
        <v>56.019884902618266</v>
      </c>
      <c r="F30">
        <f t="shared" si="1"/>
        <v>56</v>
      </c>
      <c r="G30">
        <f t="shared" si="2"/>
        <v>4.9608000001171604E-2</v>
      </c>
      <c r="I30">
        <f t="shared" si="4"/>
        <v>4.9608000001171604E-2</v>
      </c>
      <c r="Q30" s="1">
        <f t="shared" si="3"/>
        <v>20783.735000000001</v>
      </c>
    </row>
    <row r="31" spans="1:21" x14ac:dyDescent="0.2">
      <c r="A31" s="13" t="s">
        <v>68</v>
      </c>
      <c r="C31" s="12">
        <v>36156.383000000002</v>
      </c>
      <c r="D31" s="12"/>
      <c r="E31">
        <f t="shared" si="0"/>
        <v>197.97679693854042</v>
      </c>
      <c r="F31">
        <f t="shared" si="1"/>
        <v>198</v>
      </c>
      <c r="G31">
        <f t="shared" si="2"/>
        <v>-5.7885999995050952E-2</v>
      </c>
      <c r="I31">
        <f t="shared" si="4"/>
        <v>-5.7885999995050952E-2</v>
      </c>
      <c r="Q31" s="1">
        <f t="shared" si="3"/>
        <v>21137.883000000002</v>
      </c>
    </row>
    <row r="32" spans="1:21" x14ac:dyDescent="0.2">
      <c r="A32" s="13" t="s">
        <v>67</v>
      </c>
      <c r="C32" s="12">
        <v>36822.523000000001</v>
      </c>
      <c r="D32" s="12"/>
      <c r="E32">
        <f t="shared" si="0"/>
        <v>464.99278286422356</v>
      </c>
      <c r="F32">
        <f t="shared" si="1"/>
        <v>465</v>
      </c>
      <c r="G32">
        <f t="shared" si="2"/>
        <v>-1.8004999998083804E-2</v>
      </c>
      <c r="I32">
        <f t="shared" si="4"/>
        <v>-1.8004999998083804E-2</v>
      </c>
      <c r="Q32" s="1">
        <f t="shared" si="3"/>
        <v>21804.023000000001</v>
      </c>
    </row>
    <row r="33" spans="1:31" x14ac:dyDescent="0.2">
      <c r="A33" s="13" t="s">
        <v>67</v>
      </c>
      <c r="C33" s="12">
        <v>36847.417000000001</v>
      </c>
      <c r="D33" s="12"/>
      <c r="E33">
        <f t="shared" si="0"/>
        <v>474.97130983097833</v>
      </c>
      <c r="F33">
        <f t="shared" si="1"/>
        <v>475</v>
      </c>
      <c r="G33">
        <f t="shared" si="2"/>
        <v>-7.1574999994481914E-2</v>
      </c>
      <c r="I33">
        <f t="shared" si="4"/>
        <v>-7.1574999994481914E-2</v>
      </c>
      <c r="Q33" s="1">
        <f t="shared" si="3"/>
        <v>21828.917000000001</v>
      </c>
    </row>
    <row r="34" spans="1:31" x14ac:dyDescent="0.2">
      <c r="A34" s="13" t="s">
        <v>67</v>
      </c>
      <c r="C34" s="12">
        <v>37608.322</v>
      </c>
      <c r="D34" s="12"/>
      <c r="E34">
        <f t="shared" si="0"/>
        <v>779.9729592902238</v>
      </c>
      <c r="F34">
        <f t="shared" si="1"/>
        <v>780</v>
      </c>
      <c r="G34">
        <f t="shared" si="2"/>
        <v>-6.745999999839114E-2</v>
      </c>
      <c r="I34">
        <f t="shared" si="4"/>
        <v>-6.745999999839114E-2</v>
      </c>
      <c r="Q34" s="1">
        <f t="shared" si="3"/>
        <v>22589.822</v>
      </c>
    </row>
    <row r="35" spans="1:31" x14ac:dyDescent="0.2">
      <c r="A35" s="13" t="s">
        <v>33</v>
      </c>
      <c r="C35" s="12">
        <v>44865.646999999997</v>
      </c>
      <c r="D35" s="12"/>
      <c r="E35">
        <f t="shared" si="0"/>
        <v>3689.0037787247406</v>
      </c>
      <c r="F35">
        <f t="shared" si="1"/>
        <v>3689</v>
      </c>
      <c r="G35">
        <f t="shared" si="2"/>
        <v>9.426999997231178E-3</v>
      </c>
      <c r="I35">
        <f t="shared" si="4"/>
        <v>9.426999997231178E-3</v>
      </c>
      <c r="Q35" s="1">
        <f t="shared" si="3"/>
        <v>29847.146999999997</v>
      </c>
      <c r="AA35">
        <v>8</v>
      </c>
      <c r="AC35" t="s">
        <v>32</v>
      </c>
      <c r="AE35" t="s">
        <v>34</v>
      </c>
    </row>
    <row r="36" spans="1:31" x14ac:dyDescent="0.2">
      <c r="A36" s="13" t="s">
        <v>35</v>
      </c>
      <c r="C36" s="12">
        <v>44995.358999999997</v>
      </c>
      <c r="D36" s="12"/>
      <c r="E36">
        <f t="shared" si="0"/>
        <v>3740.9976202091016</v>
      </c>
      <c r="F36">
        <f t="shared" si="1"/>
        <v>3741</v>
      </c>
      <c r="G36">
        <f t="shared" si="2"/>
        <v>-5.9370000017224811E-3</v>
      </c>
      <c r="I36">
        <f t="shared" si="4"/>
        <v>-5.9370000017224811E-3</v>
      </c>
      <c r="Q36" s="1">
        <f t="shared" si="3"/>
        <v>29976.858999999997</v>
      </c>
      <c r="AA36">
        <v>6</v>
      </c>
      <c r="AC36" t="s">
        <v>32</v>
      </c>
      <c r="AE36" t="s">
        <v>34</v>
      </c>
    </row>
    <row r="37" spans="1:31" x14ac:dyDescent="0.2">
      <c r="A37" s="13" t="s">
        <v>36</v>
      </c>
      <c r="C37" s="12">
        <v>45035.281999999999</v>
      </c>
      <c r="D37" s="12"/>
      <c r="E37">
        <f t="shared" si="0"/>
        <v>3757.0003811994516</v>
      </c>
      <c r="F37">
        <f t="shared" si="1"/>
        <v>3757</v>
      </c>
      <c r="G37">
        <f t="shared" si="2"/>
        <v>9.5100000180536881E-4</v>
      </c>
      <c r="I37">
        <f t="shared" si="4"/>
        <v>9.5100000180536881E-4</v>
      </c>
      <c r="Q37" s="1">
        <f t="shared" si="3"/>
        <v>30016.781999999999</v>
      </c>
      <c r="AA37">
        <v>6</v>
      </c>
      <c r="AC37" t="s">
        <v>32</v>
      </c>
      <c r="AE37" t="s">
        <v>34</v>
      </c>
    </row>
    <row r="38" spans="1:31" x14ac:dyDescent="0.2">
      <c r="A38" s="13" t="s">
        <v>37</v>
      </c>
      <c r="C38" s="12">
        <v>45222.39</v>
      </c>
      <c r="D38" s="12"/>
      <c r="E38">
        <f t="shared" si="0"/>
        <v>3832.0008722292396</v>
      </c>
      <c r="F38">
        <f t="shared" si="1"/>
        <v>3832</v>
      </c>
      <c r="G38">
        <f t="shared" si="2"/>
        <v>2.1760000017820857E-3</v>
      </c>
      <c r="I38">
        <f t="shared" si="4"/>
        <v>2.1760000017820857E-3</v>
      </c>
      <c r="Q38" s="1">
        <f t="shared" si="3"/>
        <v>30203.89</v>
      </c>
      <c r="AA38">
        <v>7</v>
      </c>
      <c r="AC38" t="s">
        <v>32</v>
      </c>
      <c r="AE38" t="s">
        <v>34</v>
      </c>
    </row>
    <row r="39" spans="1:31" x14ac:dyDescent="0.2">
      <c r="A39" s="13" t="s">
        <v>37</v>
      </c>
      <c r="C39" s="12">
        <v>45227.381999999998</v>
      </c>
      <c r="D39" s="12"/>
      <c r="E39">
        <f t="shared" si="0"/>
        <v>3834.0018687190773</v>
      </c>
      <c r="F39">
        <f t="shared" si="1"/>
        <v>3834</v>
      </c>
      <c r="G39">
        <f t="shared" si="2"/>
        <v>4.6619999993708916E-3</v>
      </c>
      <c r="I39">
        <f t="shared" si="4"/>
        <v>4.6619999993708916E-3</v>
      </c>
      <c r="Q39" s="1">
        <f t="shared" si="3"/>
        <v>30208.881999999998</v>
      </c>
      <c r="AA39">
        <v>6</v>
      </c>
      <c r="AC39" t="s">
        <v>32</v>
      </c>
      <c r="AE39" t="s">
        <v>34</v>
      </c>
    </row>
    <row r="40" spans="1:31" x14ac:dyDescent="0.2">
      <c r="A40" s="13" t="s">
        <v>39</v>
      </c>
      <c r="C40" s="12">
        <v>45262.292999999998</v>
      </c>
      <c r="D40" s="12"/>
      <c r="E40">
        <f t="shared" si="0"/>
        <v>3847.9956164067275</v>
      </c>
      <c r="F40">
        <f t="shared" si="1"/>
        <v>3848</v>
      </c>
      <c r="G40">
        <f t="shared" si="2"/>
        <v>-1.0935999998764601E-2</v>
      </c>
      <c r="I40">
        <f t="shared" si="4"/>
        <v>-1.0935999998764601E-2</v>
      </c>
      <c r="Q40" s="1">
        <f t="shared" si="3"/>
        <v>30243.792999999998</v>
      </c>
      <c r="AA40">
        <v>5</v>
      </c>
      <c r="AC40" t="s">
        <v>38</v>
      </c>
      <c r="AE40" t="s">
        <v>34</v>
      </c>
    </row>
    <row r="41" spans="1:31" x14ac:dyDescent="0.2">
      <c r="A41" s="13" t="s">
        <v>40</v>
      </c>
      <c r="C41" s="12">
        <v>45277.258999999998</v>
      </c>
      <c r="D41" s="12"/>
      <c r="E41">
        <f t="shared" si="0"/>
        <v>3853.9945974698135</v>
      </c>
      <c r="F41">
        <f t="shared" si="1"/>
        <v>3854</v>
      </c>
      <c r="G41">
        <f t="shared" si="2"/>
        <v>-1.3478000000759494E-2</v>
      </c>
      <c r="I41">
        <f t="shared" si="4"/>
        <v>-1.3478000000759494E-2</v>
      </c>
      <c r="Q41" s="1">
        <f t="shared" si="3"/>
        <v>30258.758999999998</v>
      </c>
      <c r="AA41">
        <v>8</v>
      </c>
      <c r="AC41" t="s">
        <v>38</v>
      </c>
      <c r="AE41" t="s">
        <v>34</v>
      </c>
    </row>
    <row r="42" spans="1:31" x14ac:dyDescent="0.2">
      <c r="A42" s="13" t="s">
        <v>40</v>
      </c>
      <c r="C42" s="12">
        <v>45277.262000000002</v>
      </c>
      <c r="D42" s="12"/>
      <c r="E42">
        <f t="shared" si="0"/>
        <v>3853.9957999917442</v>
      </c>
      <c r="F42">
        <f t="shared" si="1"/>
        <v>3854</v>
      </c>
      <c r="G42">
        <f t="shared" si="2"/>
        <v>-1.0477999996510334E-2</v>
      </c>
      <c r="I42">
        <f t="shared" si="4"/>
        <v>-1.0477999996510334E-2</v>
      </c>
      <c r="Q42" s="1">
        <f t="shared" si="3"/>
        <v>30258.762000000002</v>
      </c>
      <c r="AA42">
        <v>7</v>
      </c>
      <c r="AC42" t="s">
        <v>32</v>
      </c>
      <c r="AE42" t="s">
        <v>34</v>
      </c>
    </row>
    <row r="43" spans="1:31" x14ac:dyDescent="0.2">
      <c r="A43" s="49" t="s">
        <v>189</v>
      </c>
      <c r="B43" s="50" t="s">
        <v>62</v>
      </c>
      <c r="C43" s="49">
        <v>45606.567999999999</v>
      </c>
      <c r="D43" s="49" t="s">
        <v>107</v>
      </c>
      <c r="E43" s="13">
        <f t="shared" si="0"/>
        <v>3985.9950287743459</v>
      </c>
      <c r="F43">
        <f t="shared" si="1"/>
        <v>3986</v>
      </c>
      <c r="G43">
        <f t="shared" si="2"/>
        <v>-1.2402000000292901E-2</v>
      </c>
      <c r="H43" s="9"/>
      <c r="I43">
        <f t="shared" ref="I43:I61" si="5">G43</f>
        <v>-1.2402000000292901E-2</v>
      </c>
      <c r="Q43" s="1">
        <f t="shared" si="3"/>
        <v>30588.067999999999</v>
      </c>
    </row>
    <row r="44" spans="1:31" x14ac:dyDescent="0.2">
      <c r="A44" s="13" t="s">
        <v>69</v>
      </c>
      <c r="C44" s="12">
        <v>45606.607000000004</v>
      </c>
      <c r="D44" s="12"/>
      <c r="E44">
        <f t="shared" si="0"/>
        <v>3986.0106615594241</v>
      </c>
      <c r="F44">
        <f t="shared" si="1"/>
        <v>3986</v>
      </c>
      <c r="G44">
        <f t="shared" si="2"/>
        <v>2.6598000004014466E-2</v>
      </c>
      <c r="I44">
        <f t="shared" si="5"/>
        <v>2.6598000004014466E-2</v>
      </c>
      <c r="Q44" s="1">
        <f t="shared" si="3"/>
        <v>30588.107000000004</v>
      </c>
    </row>
    <row r="45" spans="1:31" x14ac:dyDescent="0.2">
      <c r="A45" s="13" t="s">
        <v>41</v>
      </c>
      <c r="C45" s="12">
        <v>45636.498</v>
      </c>
      <c r="D45" s="12"/>
      <c r="E45">
        <f t="shared" si="0"/>
        <v>3997.992189219231</v>
      </c>
      <c r="F45">
        <f t="shared" si="1"/>
        <v>3998</v>
      </c>
      <c r="G45">
        <f t="shared" si="2"/>
        <v>-1.9485999997414183E-2</v>
      </c>
      <c r="I45">
        <f t="shared" si="5"/>
        <v>-1.9485999997414183E-2</v>
      </c>
      <c r="Q45" s="1">
        <f t="shared" si="3"/>
        <v>30617.998</v>
      </c>
      <c r="AA45">
        <v>7</v>
      </c>
      <c r="AC45" t="s">
        <v>32</v>
      </c>
      <c r="AE45" t="s">
        <v>34</v>
      </c>
    </row>
    <row r="46" spans="1:31" x14ac:dyDescent="0.2">
      <c r="A46" s="13" t="s">
        <v>41</v>
      </c>
      <c r="C46" s="12">
        <v>45646.485999999997</v>
      </c>
      <c r="D46" s="12"/>
      <c r="E46">
        <f t="shared" si="0"/>
        <v>4001.9957855614789</v>
      </c>
      <c r="F46">
        <f t="shared" si="1"/>
        <v>4002</v>
      </c>
      <c r="G46">
        <f t="shared" si="2"/>
        <v>-1.0514000001421664E-2</v>
      </c>
      <c r="I46">
        <f t="shared" si="5"/>
        <v>-1.0514000001421664E-2</v>
      </c>
      <c r="Q46" s="1">
        <f t="shared" si="3"/>
        <v>30627.985999999997</v>
      </c>
      <c r="AA46">
        <v>9</v>
      </c>
      <c r="AC46" t="s">
        <v>42</v>
      </c>
      <c r="AE46" t="s">
        <v>34</v>
      </c>
    </row>
    <row r="47" spans="1:31" x14ac:dyDescent="0.2">
      <c r="A47" s="13" t="s">
        <v>43</v>
      </c>
      <c r="C47" s="12">
        <v>45701.364999999998</v>
      </c>
      <c r="D47" s="12"/>
      <c r="E47">
        <f t="shared" si="0"/>
        <v>4023.9935192084836</v>
      </c>
      <c r="F47">
        <f t="shared" si="1"/>
        <v>4024</v>
      </c>
      <c r="G47">
        <f t="shared" si="2"/>
        <v>-1.6168000001925975E-2</v>
      </c>
      <c r="I47">
        <f t="shared" si="5"/>
        <v>-1.6168000001925975E-2</v>
      </c>
      <c r="Q47" s="1">
        <f t="shared" si="3"/>
        <v>30682.864999999998</v>
      </c>
      <c r="AA47">
        <v>10</v>
      </c>
      <c r="AC47" t="s">
        <v>38</v>
      </c>
      <c r="AE47" t="s">
        <v>34</v>
      </c>
    </row>
    <row r="48" spans="1:31" x14ac:dyDescent="0.2">
      <c r="A48" s="13" t="s">
        <v>43</v>
      </c>
      <c r="C48" s="12">
        <v>45701.368000000002</v>
      </c>
      <c r="D48" s="12"/>
      <c r="E48">
        <f t="shared" si="0"/>
        <v>4023.9947217304143</v>
      </c>
      <c r="F48">
        <f t="shared" si="1"/>
        <v>4024</v>
      </c>
      <c r="G48">
        <f t="shared" si="2"/>
        <v>-1.3167999997676816E-2</v>
      </c>
      <c r="I48">
        <f t="shared" si="5"/>
        <v>-1.3167999997676816E-2</v>
      </c>
      <c r="Q48" s="1">
        <f t="shared" si="3"/>
        <v>30682.868000000002</v>
      </c>
      <c r="AA48">
        <v>8</v>
      </c>
      <c r="AC48" t="s">
        <v>42</v>
      </c>
      <c r="AE48" t="s">
        <v>34</v>
      </c>
    </row>
    <row r="49" spans="1:31" x14ac:dyDescent="0.2">
      <c r="A49" s="13" t="s">
        <v>44</v>
      </c>
      <c r="C49" s="12">
        <v>45731.326000000001</v>
      </c>
      <c r="D49" s="12"/>
      <c r="E49">
        <f t="shared" si="0"/>
        <v>4036.0031057133028</v>
      </c>
      <c r="F49">
        <f t="shared" si="1"/>
        <v>4036</v>
      </c>
      <c r="G49">
        <f t="shared" si="2"/>
        <v>7.7480000036302954E-3</v>
      </c>
      <c r="I49">
        <f t="shared" si="5"/>
        <v>7.7480000036302954E-3</v>
      </c>
      <c r="O49">
        <f t="shared" ref="O49:O80" ca="1" si="6">+C$11+C$12*F49</f>
        <v>-8.6882135334825361E-3</v>
      </c>
      <c r="Q49" s="1">
        <f t="shared" si="3"/>
        <v>30712.826000000001</v>
      </c>
      <c r="AA49">
        <v>5</v>
      </c>
      <c r="AC49" t="s">
        <v>42</v>
      </c>
      <c r="AE49" t="s">
        <v>34</v>
      </c>
    </row>
    <row r="50" spans="1:31" x14ac:dyDescent="0.2">
      <c r="A50" s="13" t="s">
        <v>45</v>
      </c>
      <c r="C50" s="12">
        <v>45973.305</v>
      </c>
      <c r="D50" s="12"/>
      <c r="E50">
        <f t="shared" si="0"/>
        <v>4132.998123664951</v>
      </c>
      <c r="F50">
        <f t="shared" si="1"/>
        <v>4133</v>
      </c>
      <c r="G50">
        <f t="shared" si="2"/>
        <v>-4.6809999985271133E-3</v>
      </c>
      <c r="I50">
        <f t="shared" si="5"/>
        <v>-4.6809999985271133E-3</v>
      </c>
      <c r="O50">
        <f t="shared" ca="1" si="6"/>
        <v>-1.9945701932658766E-3</v>
      </c>
      <c r="Q50" s="1">
        <f t="shared" si="3"/>
        <v>30954.805</v>
      </c>
      <c r="AA50">
        <v>8</v>
      </c>
      <c r="AC50" t="s">
        <v>38</v>
      </c>
      <c r="AE50" t="s">
        <v>34</v>
      </c>
    </row>
    <row r="51" spans="1:31" x14ac:dyDescent="0.2">
      <c r="A51" s="13" t="s">
        <v>45</v>
      </c>
      <c r="C51" s="12">
        <v>45988.279000000002</v>
      </c>
      <c r="D51" s="12"/>
      <c r="E51">
        <f t="shared" si="0"/>
        <v>4139.000311453181</v>
      </c>
      <c r="F51">
        <f t="shared" si="1"/>
        <v>4139</v>
      </c>
      <c r="G51">
        <f t="shared" si="2"/>
        <v>7.770000011078082E-4</v>
      </c>
      <c r="I51">
        <f t="shared" si="5"/>
        <v>7.770000011078082E-4</v>
      </c>
      <c r="O51">
        <f t="shared" ca="1" si="6"/>
        <v>-1.5805303990256703E-3</v>
      </c>
      <c r="Q51" s="1">
        <f t="shared" si="3"/>
        <v>30969.779000000002</v>
      </c>
      <c r="AA51">
        <v>7</v>
      </c>
      <c r="AC51" t="s">
        <v>38</v>
      </c>
      <c r="AE51" t="s">
        <v>34</v>
      </c>
    </row>
    <row r="52" spans="1:31" x14ac:dyDescent="0.2">
      <c r="A52" s="13" t="s">
        <v>46</v>
      </c>
      <c r="C52" s="12">
        <v>46402.417999999998</v>
      </c>
      <c r="D52" s="12"/>
      <c r="E52">
        <f t="shared" si="0"/>
        <v>4305.0040545031034</v>
      </c>
      <c r="F52">
        <f t="shared" si="1"/>
        <v>4305</v>
      </c>
      <c r="G52">
        <f t="shared" si="2"/>
        <v>1.0114999997313134E-2</v>
      </c>
      <c r="I52">
        <f t="shared" si="5"/>
        <v>1.0114999997313134E-2</v>
      </c>
      <c r="O52">
        <f t="shared" ca="1" si="6"/>
        <v>9.8745705749533896E-3</v>
      </c>
      <c r="Q52" s="1">
        <f t="shared" si="3"/>
        <v>31383.917999999998</v>
      </c>
      <c r="AA52">
        <v>8</v>
      </c>
      <c r="AC52" t="s">
        <v>42</v>
      </c>
      <c r="AE52" t="s">
        <v>34</v>
      </c>
    </row>
    <row r="53" spans="1:31" x14ac:dyDescent="0.2">
      <c r="A53" s="13" t="s">
        <v>47</v>
      </c>
      <c r="C53" s="12">
        <v>46639.394999999997</v>
      </c>
      <c r="D53" s="12"/>
      <c r="E53">
        <f t="shared" ref="E53:E84" si="7">+(C53-C$7)/C$8</f>
        <v>4399.994067558483</v>
      </c>
      <c r="F53">
        <f t="shared" ref="F53:F84" si="8">ROUND(2*E53,0)/2</f>
        <v>4400</v>
      </c>
      <c r="G53">
        <f t="shared" si="2"/>
        <v>-1.4800000004470348E-2</v>
      </c>
      <c r="I53">
        <f t="shared" si="5"/>
        <v>-1.4800000004470348E-2</v>
      </c>
      <c r="O53">
        <f t="shared" ca="1" si="6"/>
        <v>1.6430200650423332E-2</v>
      </c>
      <c r="Q53" s="1">
        <f t="shared" ref="Q53:Q84" si="9">+C53-15018.5</f>
        <v>31620.894999999997</v>
      </c>
      <c r="AA53">
        <v>6</v>
      </c>
      <c r="AC53" t="s">
        <v>32</v>
      </c>
      <c r="AE53" t="s">
        <v>34</v>
      </c>
    </row>
    <row r="54" spans="1:31" x14ac:dyDescent="0.2">
      <c r="A54" s="13" t="s">
        <v>70</v>
      </c>
      <c r="C54" s="12">
        <v>47098.470999999998</v>
      </c>
      <c r="D54" s="12"/>
      <c r="E54">
        <f t="shared" si="7"/>
        <v>4584.0103865827405</v>
      </c>
      <c r="F54">
        <f t="shared" si="8"/>
        <v>4584</v>
      </c>
      <c r="G54">
        <f t="shared" si="2"/>
        <v>2.5911999997333623E-2</v>
      </c>
      <c r="I54">
        <f t="shared" si="5"/>
        <v>2.5911999997333623E-2</v>
      </c>
      <c r="O54">
        <f t="shared" ca="1" si="6"/>
        <v>2.9127421007123067E-2</v>
      </c>
      <c r="Q54" s="1">
        <f t="shared" si="9"/>
        <v>32079.970999999998</v>
      </c>
    </row>
    <row r="55" spans="1:31" x14ac:dyDescent="0.2">
      <c r="A55" s="13" t="s">
        <v>71</v>
      </c>
      <c r="C55" s="12">
        <v>47098.485000000001</v>
      </c>
      <c r="D55" s="12"/>
      <c r="E55">
        <f t="shared" si="7"/>
        <v>4584.0159983517442</v>
      </c>
      <c r="F55">
        <f t="shared" si="8"/>
        <v>4584</v>
      </c>
      <c r="G55">
        <f t="shared" si="2"/>
        <v>3.9912000000185799E-2</v>
      </c>
      <c r="I55">
        <f t="shared" si="5"/>
        <v>3.9912000000185799E-2</v>
      </c>
      <c r="O55">
        <f t="shared" ca="1" si="6"/>
        <v>2.9127421007123067E-2</v>
      </c>
      <c r="Q55" s="1">
        <f t="shared" si="9"/>
        <v>32079.985000000001</v>
      </c>
    </row>
    <row r="56" spans="1:31" x14ac:dyDescent="0.2">
      <c r="A56" s="13" t="s">
        <v>70</v>
      </c>
      <c r="C56" s="12">
        <v>47123.438999999998</v>
      </c>
      <c r="D56" s="12"/>
      <c r="E56">
        <f t="shared" si="7"/>
        <v>4594.018575757078</v>
      </c>
      <c r="F56">
        <f t="shared" si="8"/>
        <v>4594</v>
      </c>
      <c r="G56">
        <f t="shared" si="2"/>
        <v>4.6342000001459382E-2</v>
      </c>
      <c r="I56">
        <f t="shared" si="5"/>
        <v>4.6342000001459382E-2</v>
      </c>
      <c r="O56">
        <f t="shared" ca="1" si="6"/>
        <v>2.9817487330856707E-2</v>
      </c>
      <c r="Q56" s="1">
        <f t="shared" si="9"/>
        <v>32104.938999999998</v>
      </c>
    </row>
    <row r="57" spans="1:31" x14ac:dyDescent="0.2">
      <c r="A57" s="13" t="s">
        <v>49</v>
      </c>
      <c r="C57" s="12">
        <v>47153.358</v>
      </c>
      <c r="D57" s="12"/>
      <c r="E57">
        <f t="shared" si="7"/>
        <v>4606.0113269548901</v>
      </c>
      <c r="F57">
        <f t="shared" si="8"/>
        <v>4606</v>
      </c>
      <c r="G57">
        <f t="shared" si="2"/>
        <v>2.8257999998459127E-2</v>
      </c>
      <c r="I57">
        <f t="shared" si="5"/>
        <v>2.8257999998459127E-2</v>
      </c>
      <c r="O57">
        <f t="shared" ca="1" si="6"/>
        <v>3.0645566919337119E-2</v>
      </c>
      <c r="Q57" s="1">
        <f t="shared" si="9"/>
        <v>32134.858</v>
      </c>
      <c r="AA57">
        <v>7</v>
      </c>
      <c r="AC57" t="s">
        <v>48</v>
      </c>
      <c r="AE57" t="s">
        <v>34</v>
      </c>
    </row>
    <row r="58" spans="1:31" x14ac:dyDescent="0.2">
      <c r="A58" s="13" t="s">
        <v>71</v>
      </c>
      <c r="C58" s="12">
        <v>47804.5</v>
      </c>
      <c r="D58" s="12"/>
      <c r="E58">
        <f t="shared" si="7"/>
        <v>4867.0155049169125</v>
      </c>
      <c r="F58">
        <f t="shared" si="8"/>
        <v>4867</v>
      </c>
      <c r="G58">
        <f t="shared" si="2"/>
        <v>3.8681000005453825E-2</v>
      </c>
      <c r="I58">
        <f t="shared" si="5"/>
        <v>3.8681000005453825E-2</v>
      </c>
      <c r="O58">
        <f t="shared" ca="1" si="6"/>
        <v>4.8656297968786122E-2</v>
      </c>
      <c r="Q58" s="1">
        <f t="shared" si="9"/>
        <v>32786</v>
      </c>
    </row>
    <row r="59" spans="1:31" x14ac:dyDescent="0.2">
      <c r="A59" s="13" t="s">
        <v>70</v>
      </c>
      <c r="C59" s="12">
        <v>47804.504999999997</v>
      </c>
      <c r="D59" s="12"/>
      <c r="E59">
        <f t="shared" si="7"/>
        <v>4867.0175091201263</v>
      </c>
      <c r="F59">
        <f t="shared" si="8"/>
        <v>4867</v>
      </c>
      <c r="G59">
        <f t="shared" si="2"/>
        <v>4.368100000283448E-2</v>
      </c>
      <c r="I59">
        <f t="shared" si="5"/>
        <v>4.368100000283448E-2</v>
      </c>
      <c r="O59">
        <f t="shared" ca="1" si="6"/>
        <v>4.8656297968786122E-2</v>
      </c>
      <c r="Q59" s="1">
        <f t="shared" si="9"/>
        <v>32786.004999999997</v>
      </c>
    </row>
    <row r="60" spans="1:31" x14ac:dyDescent="0.2">
      <c r="A60" s="13" t="s">
        <v>72</v>
      </c>
      <c r="C60" s="12">
        <v>47804.508999999998</v>
      </c>
      <c r="D60" s="12"/>
      <c r="E60">
        <f t="shared" si="7"/>
        <v>4867.0191124826988</v>
      </c>
      <c r="F60">
        <f t="shared" si="8"/>
        <v>4867</v>
      </c>
      <c r="G60">
        <f t="shared" si="2"/>
        <v>4.7681000003649388E-2</v>
      </c>
      <c r="I60">
        <f t="shared" si="5"/>
        <v>4.7681000003649388E-2</v>
      </c>
      <c r="O60">
        <f t="shared" ca="1" si="6"/>
        <v>4.8656297968786122E-2</v>
      </c>
      <c r="Q60" s="1">
        <f t="shared" si="9"/>
        <v>32786.008999999998</v>
      </c>
    </row>
    <row r="61" spans="1:31" x14ac:dyDescent="0.2">
      <c r="A61" s="13" t="s">
        <v>73</v>
      </c>
      <c r="C61" s="12">
        <v>47804.514999999999</v>
      </c>
      <c r="D61" s="12"/>
      <c r="E61">
        <f t="shared" si="7"/>
        <v>4867.0215175265566</v>
      </c>
      <c r="F61">
        <f t="shared" si="8"/>
        <v>4867</v>
      </c>
      <c r="G61">
        <f t="shared" si="2"/>
        <v>5.3681000004871748E-2</v>
      </c>
      <c r="I61">
        <f t="shared" si="5"/>
        <v>5.3681000004871748E-2</v>
      </c>
      <c r="O61">
        <f t="shared" ca="1" si="6"/>
        <v>4.8656297968786122E-2</v>
      </c>
      <c r="Q61" s="1">
        <f t="shared" si="9"/>
        <v>32786.014999999999</v>
      </c>
    </row>
    <row r="62" spans="1:31" x14ac:dyDescent="0.2">
      <c r="A62" s="13" t="s">
        <v>50</v>
      </c>
      <c r="C62" s="12">
        <v>47824.457999999999</v>
      </c>
      <c r="D62" s="12"/>
      <c r="E62">
        <f t="shared" si="7"/>
        <v>4875.0154824698357</v>
      </c>
      <c r="F62">
        <f t="shared" si="8"/>
        <v>4875</v>
      </c>
      <c r="G62">
        <f t="shared" si="2"/>
        <v>3.8625000001047738E-2</v>
      </c>
      <c r="I62">
        <f>G62</f>
        <v>3.8625000001047738E-2</v>
      </c>
      <c r="O62">
        <f t="shared" ca="1" si="6"/>
        <v>4.9208351027773101E-2</v>
      </c>
      <c r="Q62" s="1">
        <f t="shared" si="9"/>
        <v>32805.957999999999</v>
      </c>
      <c r="AA62">
        <v>13</v>
      </c>
      <c r="AC62" t="s">
        <v>48</v>
      </c>
      <c r="AE62" t="s">
        <v>34</v>
      </c>
    </row>
    <row r="63" spans="1:31" x14ac:dyDescent="0.2">
      <c r="A63" s="13" t="s">
        <v>74</v>
      </c>
      <c r="C63" s="12">
        <v>47864.394999999997</v>
      </c>
      <c r="D63" s="12"/>
      <c r="E63">
        <f t="shared" si="7"/>
        <v>4891.0238552291858</v>
      </c>
      <c r="F63">
        <f t="shared" si="8"/>
        <v>4891</v>
      </c>
      <c r="G63">
        <f t="shared" si="2"/>
        <v>5.9513000000151806E-2</v>
      </c>
      <c r="I63">
        <f>G63</f>
        <v>5.9513000000151806E-2</v>
      </c>
      <c r="O63">
        <f t="shared" ca="1" si="6"/>
        <v>5.0312457145747003E-2</v>
      </c>
      <c r="Q63" s="1">
        <f t="shared" si="9"/>
        <v>32845.894999999997</v>
      </c>
    </row>
    <row r="64" spans="1:31" x14ac:dyDescent="0.2">
      <c r="A64" s="13" t="s">
        <v>51</v>
      </c>
      <c r="C64" s="12">
        <v>48620.285000000003</v>
      </c>
      <c r="D64" s="12">
        <v>5.0000000000000001E-3</v>
      </c>
      <c r="E64">
        <f t="shared" si="7"/>
        <v>5194.0152888638067</v>
      </c>
      <c r="F64">
        <f t="shared" si="8"/>
        <v>5194</v>
      </c>
      <c r="I64" s="17">
        <v>3.8142000004881993E-2</v>
      </c>
      <c r="O64">
        <f t="shared" ca="1" si="6"/>
        <v>7.1221466754877449E-2</v>
      </c>
      <c r="Q64" s="1">
        <f t="shared" si="9"/>
        <v>33601.785000000003</v>
      </c>
      <c r="AA64">
        <v>9</v>
      </c>
      <c r="AC64" t="s">
        <v>48</v>
      </c>
      <c r="AE64" t="s">
        <v>34</v>
      </c>
    </row>
    <row r="65" spans="1:31" x14ac:dyDescent="0.2">
      <c r="A65" s="13" t="s">
        <v>52</v>
      </c>
      <c r="C65" s="12">
        <v>49331.296999999999</v>
      </c>
      <c r="D65" s="12">
        <v>5.0000000000000001E-3</v>
      </c>
      <c r="E65">
        <f t="shared" si="7"/>
        <v>5479.017796122027</v>
      </c>
      <c r="F65">
        <f t="shared" si="8"/>
        <v>5479</v>
      </c>
      <c r="I65" s="17">
        <v>4.4396999997843523E-2</v>
      </c>
      <c r="O65">
        <f t="shared" ca="1" si="6"/>
        <v>9.0888356981287277E-2</v>
      </c>
      <c r="Q65" s="1">
        <f t="shared" si="9"/>
        <v>34312.796999999999</v>
      </c>
      <c r="AA65">
        <v>9</v>
      </c>
      <c r="AC65" t="s">
        <v>48</v>
      </c>
      <c r="AE65" t="s">
        <v>34</v>
      </c>
    </row>
    <row r="66" spans="1:31" x14ac:dyDescent="0.2">
      <c r="A66" s="13" t="s">
        <v>53</v>
      </c>
      <c r="C66" s="12">
        <v>50017.364000000001</v>
      </c>
      <c r="D66" s="12">
        <v>5.0000000000000001E-3</v>
      </c>
      <c r="E66">
        <f t="shared" si="7"/>
        <v>5754.0213335407025</v>
      </c>
      <c r="F66">
        <f t="shared" si="8"/>
        <v>5754</v>
      </c>
      <c r="I66" s="17">
        <v>5.3222000002278946E-2</v>
      </c>
      <c r="O66">
        <f t="shared" ca="1" si="6"/>
        <v>0.10986518088396346</v>
      </c>
      <c r="Q66" s="1">
        <f t="shared" si="9"/>
        <v>34998.864000000001</v>
      </c>
      <c r="AA66">
        <v>9</v>
      </c>
      <c r="AC66" t="s">
        <v>48</v>
      </c>
      <c r="AE66" t="s">
        <v>34</v>
      </c>
    </row>
    <row r="67" spans="1:31" x14ac:dyDescent="0.2">
      <c r="A67" s="13" t="s">
        <v>54</v>
      </c>
      <c r="C67" s="12">
        <v>50042.324000000001</v>
      </c>
      <c r="D67" s="12">
        <v>7.0000000000000001E-3</v>
      </c>
      <c r="E67">
        <f t="shared" si="7"/>
        <v>5764.026315989895</v>
      </c>
      <c r="F67">
        <f t="shared" si="8"/>
        <v>5764</v>
      </c>
      <c r="I67" s="17">
        <v>6.5651999997498933E-2</v>
      </c>
      <c r="O67">
        <f t="shared" ca="1" si="6"/>
        <v>0.1105552472076971</v>
      </c>
      <c r="Q67" s="1">
        <f t="shared" si="9"/>
        <v>35023.824000000001</v>
      </c>
      <c r="AA67">
        <v>7</v>
      </c>
      <c r="AC67" t="s">
        <v>48</v>
      </c>
      <c r="AE67" t="s">
        <v>34</v>
      </c>
    </row>
    <row r="68" spans="1:31" x14ac:dyDescent="0.2">
      <c r="A68" s="13" t="s">
        <v>56</v>
      </c>
      <c r="C68" s="12">
        <v>50668.557000000001</v>
      </c>
      <c r="D68" s="12">
        <v>8.9999999999999993E-3</v>
      </c>
      <c r="E68">
        <f t="shared" si="7"/>
        <v>6015.0459543755169</v>
      </c>
      <c r="F68">
        <f t="shared" si="8"/>
        <v>6015</v>
      </c>
      <c r="I68" s="17">
        <v>0.11464500000147382</v>
      </c>
      <c r="O68">
        <f t="shared" ca="1" si="6"/>
        <v>0.12787591193341247</v>
      </c>
      <c r="Q68" s="1">
        <f t="shared" si="9"/>
        <v>35650.057000000001</v>
      </c>
      <c r="AA68">
        <v>13</v>
      </c>
      <c r="AC68" t="s">
        <v>55</v>
      </c>
      <c r="AE68" t="s">
        <v>34</v>
      </c>
    </row>
    <row r="69" spans="1:31" x14ac:dyDescent="0.2">
      <c r="A69" s="13" t="s">
        <v>56</v>
      </c>
      <c r="C69" s="12">
        <v>50713.468999999997</v>
      </c>
      <c r="D69" s="12">
        <v>5.0000000000000001E-3</v>
      </c>
      <c r="E69">
        <f t="shared" si="7"/>
        <v>6033.0485093337738</v>
      </c>
      <c r="F69">
        <f t="shared" si="8"/>
        <v>6033</v>
      </c>
      <c r="I69" s="17">
        <v>0.12101899999834131</v>
      </c>
      <c r="O69">
        <f t="shared" ca="1" si="6"/>
        <v>0.12911803131613309</v>
      </c>
      <c r="Q69" s="1">
        <f t="shared" si="9"/>
        <v>35694.968999999997</v>
      </c>
      <c r="AA69">
        <v>20</v>
      </c>
      <c r="AC69" t="s">
        <v>55</v>
      </c>
      <c r="AE69" t="s">
        <v>34</v>
      </c>
    </row>
    <row r="70" spans="1:31" x14ac:dyDescent="0.2">
      <c r="A70" s="13" t="s">
        <v>75</v>
      </c>
      <c r="C70" s="12">
        <v>51434.461000000003</v>
      </c>
      <c r="D70" s="12"/>
      <c r="E70">
        <f t="shared" si="7"/>
        <v>6322.0514062091033</v>
      </c>
      <c r="F70">
        <f t="shared" si="8"/>
        <v>6322</v>
      </c>
      <c r="G70">
        <f t="shared" ref="G70:G78" si="10">+C70-(C$7+F70*C$8)</f>
        <v>0.12824600000021746</v>
      </c>
      <c r="I70">
        <f>G70</f>
        <v>0.12824600000021746</v>
      </c>
      <c r="O70">
        <f t="shared" ca="1" si="6"/>
        <v>0.1490609480720364</v>
      </c>
      <c r="Q70" s="1">
        <f t="shared" si="9"/>
        <v>36415.961000000003</v>
      </c>
    </row>
    <row r="71" spans="1:31" x14ac:dyDescent="0.2">
      <c r="A71" s="49" t="s">
        <v>294</v>
      </c>
      <c r="B71" s="50" t="s">
        <v>62</v>
      </c>
      <c r="C71" s="49">
        <v>51469.409500000002</v>
      </c>
      <c r="D71" s="49" t="s">
        <v>107</v>
      </c>
      <c r="E71" s="13">
        <f t="shared" si="7"/>
        <v>6336.0601854208662</v>
      </c>
      <c r="F71">
        <f t="shared" si="8"/>
        <v>6336</v>
      </c>
      <c r="G71">
        <f t="shared" si="10"/>
        <v>0.15014800000062678</v>
      </c>
      <c r="H71" s="9"/>
      <c r="J71">
        <f>+G71</f>
        <v>0.15014800000062678</v>
      </c>
      <c r="O71">
        <f t="shared" ca="1" si="6"/>
        <v>0.15002704092526353</v>
      </c>
      <c r="Q71" s="1">
        <f t="shared" si="9"/>
        <v>36450.909500000002</v>
      </c>
    </row>
    <row r="72" spans="1:31" x14ac:dyDescent="0.2">
      <c r="A72" s="13" t="s">
        <v>31</v>
      </c>
      <c r="C72" s="12">
        <v>51469.410300000003</v>
      </c>
      <c r="D72" s="12">
        <v>5.0000000000000001E-4</v>
      </c>
      <c r="E72">
        <f t="shared" si="7"/>
        <v>6336.0605060933813</v>
      </c>
      <c r="F72">
        <f t="shared" si="8"/>
        <v>6336</v>
      </c>
      <c r="G72">
        <f t="shared" si="10"/>
        <v>0.15094800000224495</v>
      </c>
      <c r="J72">
        <f>+G72</f>
        <v>0.15094800000224495</v>
      </c>
      <c r="O72">
        <f t="shared" ca="1" si="6"/>
        <v>0.15002704092526353</v>
      </c>
      <c r="Q72" s="1">
        <f t="shared" si="9"/>
        <v>36450.910300000003</v>
      </c>
    </row>
    <row r="73" spans="1:31" x14ac:dyDescent="0.2">
      <c r="A73" s="49" t="s">
        <v>294</v>
      </c>
      <c r="B73" s="50" t="s">
        <v>62</v>
      </c>
      <c r="C73" s="49">
        <v>51469.411099999998</v>
      </c>
      <c r="D73" s="49" t="s">
        <v>107</v>
      </c>
      <c r="E73" s="13">
        <f t="shared" si="7"/>
        <v>6336.0608267658927</v>
      </c>
      <c r="F73">
        <f t="shared" si="8"/>
        <v>6336</v>
      </c>
      <c r="G73">
        <f t="shared" si="10"/>
        <v>0.15174799999658717</v>
      </c>
      <c r="H73" s="9"/>
      <c r="J73">
        <f>+G73</f>
        <v>0.15174799999658717</v>
      </c>
      <c r="O73">
        <f t="shared" ca="1" si="6"/>
        <v>0.15002704092526353</v>
      </c>
      <c r="Q73" s="1">
        <f t="shared" si="9"/>
        <v>36450.911099999998</v>
      </c>
    </row>
    <row r="74" spans="1:31" x14ac:dyDescent="0.2">
      <c r="A74" s="14" t="s">
        <v>66</v>
      </c>
      <c r="B74" s="9"/>
      <c r="C74" s="12">
        <v>52649.462099999997</v>
      </c>
      <c r="D74" s="12">
        <v>5.9999999999999995E-4</v>
      </c>
      <c r="E74">
        <f t="shared" si="7"/>
        <v>6809.0732283745465</v>
      </c>
      <c r="F74">
        <f t="shared" si="8"/>
        <v>6809</v>
      </c>
      <c r="G74">
        <f t="shared" si="10"/>
        <v>0.18268700000044191</v>
      </c>
      <c r="H74" s="9"/>
      <c r="J74">
        <f>+G74</f>
        <v>0.18268700000044191</v>
      </c>
      <c r="O74">
        <f t="shared" ca="1" si="6"/>
        <v>0.18266717803786653</v>
      </c>
      <c r="Q74" s="1">
        <f t="shared" si="9"/>
        <v>37630.962099999997</v>
      </c>
    </row>
    <row r="75" spans="1:31" ht="12.75" customHeight="1" x14ac:dyDescent="0.2">
      <c r="A75" s="13" t="s">
        <v>59</v>
      </c>
      <c r="B75" s="10" t="s">
        <v>60</v>
      </c>
      <c r="C75" s="57">
        <v>52898.943200000002</v>
      </c>
      <c r="D75" s="57">
        <v>5.9999999999999995E-4</v>
      </c>
      <c r="E75">
        <f t="shared" si="7"/>
        <v>6909.0753929140201</v>
      </c>
      <c r="F75">
        <f t="shared" si="8"/>
        <v>6909</v>
      </c>
      <c r="G75">
        <f t="shared" si="10"/>
        <v>0.18808700000226963</v>
      </c>
      <c r="H75" s="9"/>
      <c r="K75">
        <f>+G75</f>
        <v>0.18808700000226963</v>
      </c>
      <c r="O75">
        <f t="shared" ca="1" si="6"/>
        <v>0.18956784127520332</v>
      </c>
      <c r="Q75" s="1">
        <f t="shared" si="9"/>
        <v>37880.443200000002</v>
      </c>
    </row>
    <row r="76" spans="1:31" x14ac:dyDescent="0.2">
      <c r="A76" s="13" t="s">
        <v>59</v>
      </c>
      <c r="B76" s="29"/>
      <c r="C76" s="32">
        <v>52928.880799999999</v>
      </c>
      <c r="D76" s="32">
        <v>4.0000000000000002E-4</v>
      </c>
      <c r="E76" s="13">
        <f t="shared" si="7"/>
        <v>6921.0755997477909</v>
      </c>
      <c r="F76">
        <f t="shared" si="8"/>
        <v>6921</v>
      </c>
      <c r="G76">
        <f t="shared" si="10"/>
        <v>0.1886030000023311</v>
      </c>
      <c r="H76" s="9"/>
      <c r="K76">
        <f>+G76</f>
        <v>0.1886030000023311</v>
      </c>
      <c r="O76">
        <f t="shared" ca="1" si="6"/>
        <v>0.19039592086368373</v>
      </c>
      <c r="Q76" s="1">
        <f t="shared" si="9"/>
        <v>37910.380799999999</v>
      </c>
    </row>
    <row r="77" spans="1:31" x14ac:dyDescent="0.2">
      <c r="A77" s="15" t="s">
        <v>65</v>
      </c>
      <c r="B77" s="30" t="s">
        <v>62</v>
      </c>
      <c r="C77" s="58">
        <v>52931.377399999998</v>
      </c>
      <c r="D77" s="58">
        <v>1E-4</v>
      </c>
      <c r="E77" s="13">
        <f t="shared" si="7"/>
        <v>6922.076338497096</v>
      </c>
      <c r="F77">
        <f t="shared" si="8"/>
        <v>6922</v>
      </c>
      <c r="G77">
        <f t="shared" si="10"/>
        <v>0.19044600000052014</v>
      </c>
      <c r="H77" s="9"/>
      <c r="K77">
        <f>+G77</f>
        <v>0.19044600000052014</v>
      </c>
      <c r="O77">
        <f t="shared" ca="1" si="6"/>
        <v>0.19046492749605709</v>
      </c>
      <c r="Q77" s="1">
        <f t="shared" si="9"/>
        <v>37912.877399999998</v>
      </c>
    </row>
    <row r="78" spans="1:31" x14ac:dyDescent="0.2">
      <c r="A78" s="16" t="s">
        <v>61</v>
      </c>
      <c r="B78" s="31" t="s">
        <v>62</v>
      </c>
      <c r="C78" s="32">
        <v>53190.837800000001</v>
      </c>
      <c r="D78" s="32">
        <v>5.9999999999999995E-4</v>
      </c>
      <c r="E78" s="13">
        <f t="shared" si="7"/>
        <v>7026.0786120652247</v>
      </c>
      <c r="F78">
        <f t="shared" si="8"/>
        <v>7026</v>
      </c>
      <c r="G78">
        <f t="shared" si="10"/>
        <v>0.19611799999984214</v>
      </c>
      <c r="H78" s="9"/>
      <c r="K78">
        <f>+G78</f>
        <v>0.19611799999984214</v>
      </c>
      <c r="O78">
        <f t="shared" ca="1" si="6"/>
        <v>0.19764161726288737</v>
      </c>
      <c r="Q78" s="1">
        <f t="shared" si="9"/>
        <v>38172.337800000001</v>
      </c>
    </row>
    <row r="79" spans="1:31" x14ac:dyDescent="0.2">
      <c r="A79" s="15" t="s">
        <v>91</v>
      </c>
      <c r="B79" s="33" t="s">
        <v>62</v>
      </c>
      <c r="C79" s="15">
        <v>53385.383000000002</v>
      </c>
      <c r="D79" s="15">
        <v>7.0000000000000001E-3</v>
      </c>
      <c r="E79" s="13">
        <f t="shared" si="7"/>
        <v>7104.0602351251055</v>
      </c>
      <c r="F79">
        <f t="shared" si="8"/>
        <v>7104</v>
      </c>
      <c r="H79" s="9"/>
      <c r="O79">
        <f t="shared" ca="1" si="6"/>
        <v>0.20302413458801005</v>
      </c>
      <c r="Q79" s="1">
        <f t="shared" si="9"/>
        <v>38366.883000000002</v>
      </c>
      <c r="U79">
        <f>+C79-(C$7+F79*C$8)</f>
        <v>0.15027199999894947</v>
      </c>
    </row>
    <row r="80" spans="1:31" x14ac:dyDescent="0.2">
      <c r="A80" s="16" t="s">
        <v>79</v>
      </c>
      <c r="B80" s="29"/>
      <c r="C80" s="34">
        <v>53662.358200000002</v>
      </c>
      <c r="D80" s="34">
        <v>1.1000000000000001E-3</v>
      </c>
      <c r="E80" s="13">
        <f t="shared" si="7"/>
        <v>7215.0831523871875</v>
      </c>
      <c r="F80">
        <f t="shared" si="8"/>
        <v>7215</v>
      </c>
      <c r="G80">
        <f t="shared" ref="G80:G107" si="11">+C80-(C$7+F80*C$8)</f>
        <v>0.20744500000728294</v>
      </c>
      <c r="H80" s="9"/>
      <c r="J80">
        <f>+G80</f>
        <v>0.20744500000728294</v>
      </c>
      <c r="O80">
        <f t="shared" ca="1" si="6"/>
        <v>0.2106838707814539</v>
      </c>
      <c r="Q80" s="1">
        <f t="shared" si="9"/>
        <v>38643.858200000002</v>
      </c>
    </row>
    <row r="81" spans="1:17" x14ac:dyDescent="0.2">
      <c r="A81" s="16" t="s">
        <v>79</v>
      </c>
      <c r="B81" s="29"/>
      <c r="C81" s="34">
        <v>53672.3393</v>
      </c>
      <c r="D81" s="34">
        <v>2.0000000000000001E-4</v>
      </c>
      <c r="E81" s="13">
        <f t="shared" si="7"/>
        <v>7219.0839829289989</v>
      </c>
      <c r="F81">
        <f t="shared" si="8"/>
        <v>7219</v>
      </c>
      <c r="G81">
        <f t="shared" si="11"/>
        <v>0.20951700000296114</v>
      </c>
      <c r="H81" s="9"/>
      <c r="J81">
        <f>+G81</f>
        <v>0.20951700000296114</v>
      </c>
      <c r="O81">
        <f t="shared" ref="O81:O107" ca="1" si="12">+C$11+C$12*F81</f>
        <v>0.21095989731094733</v>
      </c>
      <c r="Q81" s="1">
        <f t="shared" si="9"/>
        <v>38653.8393</v>
      </c>
    </row>
    <row r="82" spans="1:17" x14ac:dyDescent="0.2">
      <c r="A82" s="14" t="s">
        <v>77</v>
      </c>
      <c r="B82" s="35" t="s">
        <v>60</v>
      </c>
      <c r="C82" s="32">
        <v>53693.551800000001</v>
      </c>
      <c r="D82" s="32">
        <v>8.0000000000000004E-4</v>
      </c>
      <c r="E82" s="13">
        <f t="shared" si="7"/>
        <v>7227.5868150685628</v>
      </c>
      <c r="F82">
        <f t="shared" si="8"/>
        <v>7227.5</v>
      </c>
      <c r="G82">
        <f t="shared" si="11"/>
        <v>0.21658249999745749</v>
      </c>
      <c r="H82" s="9"/>
      <c r="K82">
        <f t="shared" ref="K82:K89" si="13">+G82</f>
        <v>0.21658249999745749</v>
      </c>
      <c r="O82">
        <f t="shared" ca="1" si="12"/>
        <v>0.21154645368612096</v>
      </c>
      <c r="Q82" s="1">
        <f t="shared" si="9"/>
        <v>38675.051800000001</v>
      </c>
    </row>
    <row r="83" spans="1:17" x14ac:dyDescent="0.2">
      <c r="A83" s="29" t="s">
        <v>80</v>
      </c>
      <c r="B83" s="31" t="s">
        <v>62</v>
      </c>
      <c r="C83" s="32">
        <v>54076.504399999998</v>
      </c>
      <c r="D83" s="32">
        <v>8.0000000000000004E-4</v>
      </c>
      <c r="E83" s="13">
        <f t="shared" si="7"/>
        <v>7381.0897814897398</v>
      </c>
      <c r="F83">
        <f t="shared" si="8"/>
        <v>7381</v>
      </c>
      <c r="G83">
        <f t="shared" si="11"/>
        <v>0.22398299999622395</v>
      </c>
      <c r="H83" s="9"/>
      <c r="K83">
        <f t="shared" si="13"/>
        <v>0.22398299999622395</v>
      </c>
      <c r="O83">
        <f t="shared" ca="1" si="12"/>
        <v>0.22213897175543296</v>
      </c>
      <c r="Q83" s="1">
        <f t="shared" si="9"/>
        <v>39058.004399999998</v>
      </c>
    </row>
    <row r="84" spans="1:17" x14ac:dyDescent="0.2">
      <c r="A84" s="29" t="s">
        <v>80</v>
      </c>
      <c r="B84" s="31" t="s">
        <v>62</v>
      </c>
      <c r="C84" s="32">
        <v>54161.328300000001</v>
      </c>
      <c r="D84" s="32">
        <v>5.0000000000000001E-4</v>
      </c>
      <c r="E84" s="13">
        <f t="shared" si="7"/>
        <v>7415.0906481072116</v>
      </c>
      <c r="F84">
        <f t="shared" si="8"/>
        <v>7415</v>
      </c>
      <c r="G84">
        <f t="shared" si="11"/>
        <v>0.2261450000005425</v>
      </c>
      <c r="H84" s="9"/>
      <c r="K84">
        <f t="shared" si="13"/>
        <v>0.2261450000005425</v>
      </c>
      <c r="O84">
        <f t="shared" ca="1" si="12"/>
        <v>0.22448519725612748</v>
      </c>
      <c r="Q84" s="1">
        <f t="shared" si="9"/>
        <v>39142.828300000001</v>
      </c>
    </row>
    <row r="85" spans="1:17" x14ac:dyDescent="0.2">
      <c r="A85" s="34" t="s">
        <v>87</v>
      </c>
      <c r="B85" s="35" t="s">
        <v>60</v>
      </c>
      <c r="C85" s="34">
        <v>54706.446170000003</v>
      </c>
      <c r="D85" s="34">
        <v>1E-3</v>
      </c>
      <c r="E85" s="13">
        <f t="shared" ref="E85:E107" si="14">+(C85-C$7)/C$8</f>
        <v>7633.5960456268904</v>
      </c>
      <c r="F85">
        <f t="shared" ref="F85:F109" si="15">ROUND(2*E85,0)/2</f>
        <v>7633.5</v>
      </c>
      <c r="G85">
        <f t="shared" si="11"/>
        <v>0.23961050000070827</v>
      </c>
      <c r="H85" s="9"/>
      <c r="K85">
        <f t="shared" si="13"/>
        <v>0.23961050000070827</v>
      </c>
      <c r="O85">
        <f t="shared" ca="1" si="12"/>
        <v>0.23956314642970833</v>
      </c>
      <c r="Q85" s="1">
        <f t="shared" ref="Q85:Q107" si="16">+C85-15018.5</f>
        <v>39687.946170000003</v>
      </c>
    </row>
    <row r="86" spans="1:17" x14ac:dyDescent="0.2">
      <c r="A86" s="34" t="s">
        <v>87</v>
      </c>
      <c r="B86" s="35" t="s">
        <v>60</v>
      </c>
      <c r="C86" s="34">
        <v>54706.447469999999</v>
      </c>
      <c r="D86" s="34">
        <v>1.2999999999999999E-3</v>
      </c>
      <c r="E86" s="13">
        <f t="shared" si="14"/>
        <v>7633.5965667197252</v>
      </c>
      <c r="F86">
        <f t="shared" si="15"/>
        <v>7633.5</v>
      </c>
      <c r="G86">
        <f t="shared" si="11"/>
        <v>0.24091049999697134</v>
      </c>
      <c r="H86" s="9"/>
      <c r="K86">
        <f t="shared" si="13"/>
        <v>0.24091049999697134</v>
      </c>
      <c r="O86">
        <f t="shared" ca="1" si="12"/>
        <v>0.23956314642970833</v>
      </c>
      <c r="Q86" s="1">
        <f t="shared" si="16"/>
        <v>39687.947469999999</v>
      </c>
    </row>
    <row r="87" spans="1:17" x14ac:dyDescent="0.2">
      <c r="A87" s="34" t="s">
        <v>87</v>
      </c>
      <c r="B87" s="35" t="s">
        <v>60</v>
      </c>
      <c r="C87" s="34">
        <v>54706.447610000003</v>
      </c>
      <c r="D87" s="34">
        <v>1.6999999999999999E-3</v>
      </c>
      <c r="E87" s="13">
        <f t="shared" si="14"/>
        <v>7633.5966228374164</v>
      </c>
      <c r="F87">
        <f t="shared" si="15"/>
        <v>7633.5</v>
      </c>
      <c r="G87">
        <f t="shared" si="11"/>
        <v>0.2410505000007106</v>
      </c>
      <c r="H87" s="9"/>
      <c r="K87">
        <f t="shared" si="13"/>
        <v>0.2410505000007106</v>
      </c>
      <c r="O87">
        <f t="shared" ca="1" si="12"/>
        <v>0.23956314642970833</v>
      </c>
      <c r="Q87" s="1">
        <f t="shared" si="16"/>
        <v>39687.947610000003</v>
      </c>
    </row>
    <row r="88" spans="1:17" x14ac:dyDescent="0.2">
      <c r="A88" s="16" t="s">
        <v>90</v>
      </c>
      <c r="B88" s="35" t="s">
        <v>62</v>
      </c>
      <c r="C88" s="34">
        <v>55059.462399999997</v>
      </c>
      <c r="D88" s="34">
        <v>5.0000000000000001E-4</v>
      </c>
      <c r="E88" s="13">
        <f t="shared" si="14"/>
        <v>7775.0992982482858</v>
      </c>
      <c r="F88">
        <f t="shared" si="15"/>
        <v>7775</v>
      </c>
      <c r="G88">
        <f t="shared" si="11"/>
        <v>0.24772500000108266</v>
      </c>
      <c r="H88" s="9"/>
      <c r="K88">
        <f t="shared" si="13"/>
        <v>0.24772500000108266</v>
      </c>
      <c r="O88">
        <f t="shared" ca="1" si="12"/>
        <v>0.24932758491053986</v>
      </c>
      <c r="Q88" s="1">
        <f t="shared" si="16"/>
        <v>40040.962399999997</v>
      </c>
    </row>
    <row r="89" spans="1:17" x14ac:dyDescent="0.2">
      <c r="A89" s="16" t="s">
        <v>90</v>
      </c>
      <c r="B89" s="35" t="s">
        <v>62</v>
      </c>
      <c r="C89" s="34">
        <v>55059.463969999997</v>
      </c>
      <c r="D89" s="34">
        <v>2.0000000000000001E-4</v>
      </c>
      <c r="E89" s="13">
        <f t="shared" si="14"/>
        <v>7775.0999275680952</v>
      </c>
      <c r="F89">
        <f t="shared" si="15"/>
        <v>7775</v>
      </c>
      <c r="G89">
        <f t="shared" si="11"/>
        <v>0.24929500000143889</v>
      </c>
      <c r="H89" s="9"/>
      <c r="K89">
        <f t="shared" si="13"/>
        <v>0.24929500000143889</v>
      </c>
      <c r="O89">
        <f t="shared" ca="1" si="12"/>
        <v>0.24932758491053986</v>
      </c>
      <c r="Q89" s="1">
        <f t="shared" si="16"/>
        <v>40040.963969999997</v>
      </c>
    </row>
    <row r="90" spans="1:17" x14ac:dyDescent="0.2">
      <c r="A90" s="16" t="s">
        <v>94</v>
      </c>
      <c r="B90" s="16"/>
      <c r="C90" s="34">
        <v>55478.594700000001</v>
      </c>
      <c r="D90" s="34">
        <v>4.8999999999999998E-3</v>
      </c>
      <c r="E90" s="13">
        <f t="shared" si="14"/>
        <v>7943.1045588808865</v>
      </c>
      <c r="F90">
        <f t="shared" si="15"/>
        <v>7943</v>
      </c>
      <c r="G90">
        <f t="shared" si="11"/>
        <v>0.26084899999841582</v>
      </c>
      <c r="H90" s="9"/>
      <c r="J90">
        <f>+G90</f>
        <v>0.26084899999841582</v>
      </c>
      <c r="O90">
        <f t="shared" ca="1" si="12"/>
        <v>0.26092069914926563</v>
      </c>
      <c r="Q90" s="1">
        <f t="shared" si="16"/>
        <v>40460.094700000001</v>
      </c>
    </row>
    <row r="91" spans="1:17" x14ac:dyDescent="0.2">
      <c r="A91" s="16" t="s">
        <v>90</v>
      </c>
      <c r="B91" s="35" t="s">
        <v>62</v>
      </c>
      <c r="C91" s="34">
        <v>55483.584049999998</v>
      </c>
      <c r="D91" s="34">
        <v>2.9999999999999997E-4</v>
      </c>
      <c r="E91" s="13">
        <f t="shared" si="14"/>
        <v>7945.1044931430188</v>
      </c>
      <c r="F91">
        <f t="shared" si="15"/>
        <v>7945</v>
      </c>
      <c r="G91">
        <f t="shared" si="11"/>
        <v>0.26068499999382766</v>
      </c>
      <c r="H91" s="9"/>
      <c r="K91">
        <f t="shared" ref="K91:K98" si="17">+G91</f>
        <v>0.26068499999382766</v>
      </c>
      <c r="O91">
        <f t="shared" ca="1" si="12"/>
        <v>0.26105871241401246</v>
      </c>
      <c r="Q91" s="1">
        <f t="shared" si="16"/>
        <v>40465.084049999998</v>
      </c>
    </row>
    <row r="92" spans="1:17" x14ac:dyDescent="0.2">
      <c r="A92" s="15" t="s">
        <v>92</v>
      </c>
      <c r="B92" s="33" t="s">
        <v>62</v>
      </c>
      <c r="C92" s="15">
        <v>55483.584490000001</v>
      </c>
      <c r="D92" s="15">
        <v>1E-4</v>
      </c>
      <c r="E92" s="13">
        <f t="shared" si="14"/>
        <v>7945.1046695129035</v>
      </c>
      <c r="F92">
        <f t="shared" si="15"/>
        <v>7945</v>
      </c>
      <c r="G92">
        <f t="shared" si="11"/>
        <v>0.26112499999726424</v>
      </c>
      <c r="H92" s="9"/>
      <c r="K92">
        <f t="shared" si="17"/>
        <v>0.26112499999726424</v>
      </c>
      <c r="O92">
        <f t="shared" ca="1" si="12"/>
        <v>0.26105871241401246</v>
      </c>
      <c r="Q92" s="1">
        <f t="shared" si="16"/>
        <v>40465.084490000001</v>
      </c>
    </row>
    <row r="93" spans="1:17" x14ac:dyDescent="0.2">
      <c r="A93" s="15" t="s">
        <v>92</v>
      </c>
      <c r="B93" s="33" t="s">
        <v>60</v>
      </c>
      <c r="C93" s="15">
        <v>55851.568979999996</v>
      </c>
      <c r="D93" s="15">
        <v>2.3900000000000002E-3</v>
      </c>
      <c r="E93" s="13">
        <f t="shared" si="14"/>
        <v>8092.6078090972378</v>
      </c>
      <c r="F93">
        <f t="shared" si="15"/>
        <v>8092.5</v>
      </c>
      <c r="G93">
        <f t="shared" si="11"/>
        <v>0.268957499996759</v>
      </c>
      <c r="H93" s="9"/>
      <c r="K93">
        <f t="shared" si="17"/>
        <v>0.268957499996759</v>
      </c>
      <c r="O93">
        <f t="shared" ca="1" si="12"/>
        <v>0.27123719068908414</v>
      </c>
      <c r="Q93" s="1">
        <f t="shared" si="16"/>
        <v>40833.068979999996</v>
      </c>
    </row>
    <row r="94" spans="1:17" x14ac:dyDescent="0.2">
      <c r="A94" s="16" t="s">
        <v>93</v>
      </c>
      <c r="B94" s="35" t="s">
        <v>60</v>
      </c>
      <c r="C94" s="34">
        <v>55851.575510000002</v>
      </c>
      <c r="D94" s="34">
        <v>1E-4</v>
      </c>
      <c r="E94" s="13">
        <f t="shared" si="14"/>
        <v>8092.6104265866388</v>
      </c>
      <c r="F94">
        <f t="shared" si="15"/>
        <v>8092.5</v>
      </c>
      <c r="G94">
        <f t="shared" si="11"/>
        <v>0.27548750000278233</v>
      </c>
      <c r="H94" s="9"/>
      <c r="K94">
        <f t="shared" si="17"/>
        <v>0.27548750000278233</v>
      </c>
      <c r="O94">
        <f t="shared" ca="1" si="12"/>
        <v>0.27123719068908414</v>
      </c>
      <c r="Q94" s="1">
        <f t="shared" si="16"/>
        <v>40833.075510000002</v>
      </c>
    </row>
    <row r="95" spans="1:17" x14ac:dyDescent="0.2">
      <c r="A95" s="34" t="s">
        <v>96</v>
      </c>
      <c r="B95" s="35"/>
      <c r="C95" s="34">
        <v>56541.390630000002</v>
      </c>
      <c r="D95" s="34">
        <v>1.4999999999999999E-4</v>
      </c>
      <c r="E95" s="13">
        <f t="shared" si="14"/>
        <v>8369.116362836141</v>
      </c>
      <c r="F95">
        <f t="shared" si="15"/>
        <v>8369</v>
      </c>
      <c r="G95">
        <f t="shared" si="11"/>
        <v>0.29029700000683079</v>
      </c>
      <c r="H95" s="9"/>
      <c r="K95">
        <f t="shared" si="17"/>
        <v>0.29029700000683079</v>
      </c>
      <c r="O95">
        <f t="shared" ca="1" si="12"/>
        <v>0.29031752454032034</v>
      </c>
      <c r="Q95" s="1">
        <f t="shared" si="16"/>
        <v>41522.890630000002</v>
      </c>
    </row>
    <row r="96" spans="1:17" x14ac:dyDescent="0.2">
      <c r="A96" s="16" t="s">
        <v>93</v>
      </c>
      <c r="B96" s="35" t="s">
        <v>62</v>
      </c>
      <c r="C96" s="34">
        <v>56541.390659999997</v>
      </c>
      <c r="D96" s="34">
        <v>2.0000000000000001E-4</v>
      </c>
      <c r="E96" s="13">
        <f t="shared" si="14"/>
        <v>8369.1163748613581</v>
      </c>
      <c r="F96">
        <f t="shared" si="15"/>
        <v>8369</v>
      </c>
      <c r="G96">
        <f t="shared" si="11"/>
        <v>0.29032700000243494</v>
      </c>
      <c r="H96" s="9"/>
      <c r="K96">
        <f t="shared" si="17"/>
        <v>0.29032700000243494</v>
      </c>
      <c r="O96">
        <f t="shared" ca="1" si="12"/>
        <v>0.29031752454032034</v>
      </c>
      <c r="Q96" s="1">
        <f t="shared" si="16"/>
        <v>41522.890659999997</v>
      </c>
    </row>
    <row r="97" spans="1:17" x14ac:dyDescent="0.2">
      <c r="A97" s="16" t="s">
        <v>93</v>
      </c>
      <c r="B97" s="35" t="s">
        <v>62</v>
      </c>
      <c r="C97" s="34">
        <v>56541.390789999998</v>
      </c>
      <c r="D97" s="34">
        <v>1E-4</v>
      </c>
      <c r="E97" s="13">
        <f t="shared" si="14"/>
        <v>8369.1164269706424</v>
      </c>
      <c r="F97">
        <f t="shared" si="15"/>
        <v>8369</v>
      </c>
      <c r="G97">
        <f t="shared" si="11"/>
        <v>0.29045700000278885</v>
      </c>
      <c r="H97" s="9"/>
      <c r="K97">
        <f t="shared" si="17"/>
        <v>0.29045700000278885</v>
      </c>
      <c r="O97">
        <f t="shared" ca="1" si="12"/>
        <v>0.29031752454032034</v>
      </c>
      <c r="Q97" s="1">
        <f t="shared" si="16"/>
        <v>41522.890789999998</v>
      </c>
    </row>
    <row r="98" spans="1:17" x14ac:dyDescent="0.2">
      <c r="A98" s="16" t="s">
        <v>93</v>
      </c>
      <c r="B98" s="35" t="s">
        <v>62</v>
      </c>
      <c r="C98" s="34">
        <v>56541.39097</v>
      </c>
      <c r="D98" s="34">
        <v>2.0000000000000001E-4</v>
      </c>
      <c r="E98" s="13">
        <f t="shared" si="14"/>
        <v>8369.1164991219594</v>
      </c>
      <c r="F98">
        <f t="shared" si="15"/>
        <v>8369</v>
      </c>
      <c r="G98">
        <f t="shared" si="11"/>
        <v>0.29063700000551762</v>
      </c>
      <c r="H98" s="9"/>
      <c r="K98">
        <f t="shared" si="17"/>
        <v>0.29063700000551762</v>
      </c>
      <c r="O98">
        <f t="shared" ca="1" si="12"/>
        <v>0.29031752454032034</v>
      </c>
      <c r="Q98" s="1">
        <f t="shared" si="16"/>
        <v>41522.89097</v>
      </c>
    </row>
    <row r="99" spans="1:17" x14ac:dyDescent="0.2">
      <c r="A99" s="32" t="s">
        <v>95</v>
      </c>
      <c r="B99" s="35"/>
      <c r="C99" s="32">
        <v>56940.564200000001</v>
      </c>
      <c r="D99" s="32">
        <v>5.8999999999999999E-3</v>
      </c>
      <c r="E99" s="13">
        <f t="shared" si="14"/>
        <v>8529.1213533021455</v>
      </c>
      <c r="F99">
        <f t="shared" si="15"/>
        <v>8529</v>
      </c>
      <c r="G99">
        <f t="shared" si="11"/>
        <v>0.30274700000154553</v>
      </c>
      <c r="H99" s="9"/>
      <c r="J99">
        <f>+G99</f>
        <v>0.30274700000154553</v>
      </c>
      <c r="O99">
        <f t="shared" ca="1" si="12"/>
        <v>0.30135858572005925</v>
      </c>
      <c r="Q99" s="1">
        <f t="shared" si="16"/>
        <v>41922.064200000001</v>
      </c>
    </row>
    <row r="100" spans="1:17" x14ac:dyDescent="0.2">
      <c r="A100" s="32" t="s">
        <v>95</v>
      </c>
      <c r="B100" s="35"/>
      <c r="C100" s="32">
        <v>56965.5118</v>
      </c>
      <c r="D100" s="32">
        <v>1.1999999999999999E-3</v>
      </c>
      <c r="E100" s="13">
        <f t="shared" si="14"/>
        <v>8539.1213653273644</v>
      </c>
      <c r="F100">
        <f t="shared" si="15"/>
        <v>8539</v>
      </c>
      <c r="G100">
        <f t="shared" si="11"/>
        <v>0.30277699999714969</v>
      </c>
      <c r="H100" s="9"/>
      <c r="J100">
        <f>+G100</f>
        <v>0.30277699999714969</v>
      </c>
      <c r="O100">
        <f t="shared" ca="1" si="12"/>
        <v>0.30204865204379294</v>
      </c>
      <c r="Q100" s="1">
        <f t="shared" si="16"/>
        <v>41947.0118</v>
      </c>
    </row>
    <row r="101" spans="1:17" x14ac:dyDescent="0.2">
      <c r="A101" s="60" t="s">
        <v>408</v>
      </c>
      <c r="B101" s="61" t="s">
        <v>62</v>
      </c>
      <c r="C101" s="62">
        <v>56985.469299999997</v>
      </c>
      <c r="D101" s="62">
        <v>1E-4</v>
      </c>
      <c r="E101" s="13">
        <f t="shared" si="14"/>
        <v>8547.121142459966</v>
      </c>
      <c r="F101">
        <f t="shared" si="15"/>
        <v>8547</v>
      </c>
      <c r="G101">
        <f t="shared" si="11"/>
        <v>0.3022209999980987</v>
      </c>
      <c r="H101" s="9"/>
      <c r="K101">
        <f t="shared" ref="K101:K107" si="18">+G101</f>
        <v>0.3022209999980987</v>
      </c>
      <c r="O101">
        <f t="shared" ca="1" si="12"/>
        <v>0.30260070510277992</v>
      </c>
      <c r="Q101" s="1">
        <f t="shared" si="16"/>
        <v>41966.969299999997</v>
      </c>
    </row>
    <row r="102" spans="1:17" x14ac:dyDescent="0.2">
      <c r="A102" s="60" t="s">
        <v>408</v>
      </c>
      <c r="B102" s="61" t="s">
        <v>62</v>
      </c>
      <c r="C102" s="62">
        <v>56985.469400000002</v>
      </c>
      <c r="D102" s="62">
        <v>2.9999999999999997E-4</v>
      </c>
      <c r="E102" s="13">
        <f t="shared" si="14"/>
        <v>8547.1211825440332</v>
      </c>
      <c r="F102">
        <f t="shared" si="15"/>
        <v>8547</v>
      </c>
      <c r="G102">
        <f t="shared" si="11"/>
        <v>0.30232100000284845</v>
      </c>
      <c r="H102" s="9"/>
      <c r="K102">
        <f t="shared" si="18"/>
        <v>0.30232100000284845</v>
      </c>
      <c r="O102">
        <f t="shared" ca="1" si="12"/>
        <v>0.30260070510277992</v>
      </c>
      <c r="Q102" s="1">
        <f t="shared" si="16"/>
        <v>41966.969400000002</v>
      </c>
    </row>
    <row r="103" spans="1:17" x14ac:dyDescent="0.2">
      <c r="A103" s="60" t="s">
        <v>408</v>
      </c>
      <c r="B103" s="61" t="s">
        <v>62</v>
      </c>
      <c r="C103" s="62">
        <v>56985.470229999999</v>
      </c>
      <c r="D103" s="62">
        <v>4.0000000000000002E-4</v>
      </c>
      <c r="E103" s="13">
        <f t="shared" si="14"/>
        <v>8547.1215152417644</v>
      </c>
      <c r="F103">
        <f t="shared" si="15"/>
        <v>8547</v>
      </c>
      <c r="G103">
        <f t="shared" si="11"/>
        <v>0.30315100000007078</v>
      </c>
      <c r="H103" s="9"/>
      <c r="K103">
        <f t="shared" si="18"/>
        <v>0.30315100000007078</v>
      </c>
      <c r="O103">
        <f t="shared" ca="1" si="12"/>
        <v>0.30260070510277992</v>
      </c>
      <c r="Q103" s="1">
        <f t="shared" si="16"/>
        <v>41966.970229999999</v>
      </c>
    </row>
    <row r="104" spans="1:17" x14ac:dyDescent="0.2">
      <c r="A104" s="63" t="s">
        <v>1</v>
      </c>
      <c r="B104" s="64" t="s">
        <v>62</v>
      </c>
      <c r="C104" s="65">
        <v>57257.407399999996</v>
      </c>
      <c r="D104" s="65">
        <v>6.1999999999999998E-3</v>
      </c>
      <c r="E104" s="13">
        <f t="shared" si="14"/>
        <v>8656.1249853192112</v>
      </c>
      <c r="F104">
        <f t="shared" si="15"/>
        <v>8656</v>
      </c>
      <c r="G104">
        <f t="shared" si="11"/>
        <v>0.3118079999985639</v>
      </c>
      <c r="H104" s="9"/>
      <c r="K104">
        <f t="shared" si="18"/>
        <v>0.3118079999985639</v>
      </c>
      <c r="O104">
        <f t="shared" ca="1" si="12"/>
        <v>0.31012242803147694</v>
      </c>
      <c r="Q104" s="1">
        <f t="shared" si="16"/>
        <v>42238.907399999996</v>
      </c>
    </row>
    <row r="105" spans="1:17" x14ac:dyDescent="0.2">
      <c r="A105" s="60" t="s">
        <v>408</v>
      </c>
      <c r="B105" s="61" t="s">
        <v>62</v>
      </c>
      <c r="C105" s="62">
        <v>57267.383450000001</v>
      </c>
      <c r="D105" s="62">
        <v>4.0000000000000002E-4</v>
      </c>
      <c r="E105" s="13">
        <f t="shared" si="14"/>
        <v>8660.123791615777</v>
      </c>
      <c r="F105">
        <f t="shared" si="15"/>
        <v>8660</v>
      </c>
      <c r="G105">
        <f t="shared" si="11"/>
        <v>0.30883000000176253</v>
      </c>
      <c r="H105" s="9"/>
      <c r="K105">
        <f t="shared" si="18"/>
        <v>0.30883000000176253</v>
      </c>
      <c r="O105">
        <f t="shared" ca="1" si="12"/>
        <v>0.31039845456097048</v>
      </c>
      <c r="Q105" s="1">
        <f t="shared" si="16"/>
        <v>42248.883450000001</v>
      </c>
    </row>
    <row r="106" spans="1:17" x14ac:dyDescent="0.2">
      <c r="A106" s="60" t="s">
        <v>408</v>
      </c>
      <c r="B106" s="61" t="s">
        <v>62</v>
      </c>
      <c r="C106" s="62">
        <v>57267.384129999999</v>
      </c>
      <c r="D106" s="62">
        <v>2.0000000000000001E-4</v>
      </c>
      <c r="E106" s="13">
        <f t="shared" si="14"/>
        <v>8660.1240641874138</v>
      </c>
      <c r="F106">
        <f t="shared" si="15"/>
        <v>8660</v>
      </c>
      <c r="G106">
        <f t="shared" si="11"/>
        <v>0.3095099999991362</v>
      </c>
      <c r="H106" s="9"/>
      <c r="K106">
        <f t="shared" si="18"/>
        <v>0.3095099999991362</v>
      </c>
      <c r="O106">
        <f t="shared" ca="1" si="12"/>
        <v>0.31039845456097048</v>
      </c>
      <c r="Q106" s="1">
        <f t="shared" si="16"/>
        <v>42248.884129999999</v>
      </c>
    </row>
    <row r="107" spans="1:17" x14ac:dyDescent="0.2">
      <c r="A107" s="60" t="s">
        <v>408</v>
      </c>
      <c r="B107" s="61" t="s">
        <v>62</v>
      </c>
      <c r="C107" s="62">
        <v>57267.384400000003</v>
      </c>
      <c r="D107" s="62">
        <v>2.0000000000000001E-4</v>
      </c>
      <c r="E107" s="13">
        <f t="shared" si="14"/>
        <v>8660.1241724143892</v>
      </c>
      <c r="F107">
        <f t="shared" si="15"/>
        <v>8660</v>
      </c>
      <c r="G107">
        <f t="shared" si="11"/>
        <v>0.30978000000322936</v>
      </c>
      <c r="H107" s="9"/>
      <c r="K107">
        <f t="shared" si="18"/>
        <v>0.30978000000322936</v>
      </c>
      <c r="O107">
        <f t="shared" ca="1" si="12"/>
        <v>0.31039845456097048</v>
      </c>
      <c r="Q107" s="1">
        <f t="shared" si="16"/>
        <v>42248.884400000003</v>
      </c>
    </row>
    <row r="108" spans="1:17" x14ac:dyDescent="0.2">
      <c r="A108" s="66" t="s">
        <v>0</v>
      </c>
      <c r="B108" s="67" t="s">
        <v>62</v>
      </c>
      <c r="C108" s="68">
        <v>58018.325400000002</v>
      </c>
      <c r="D108" s="68">
        <v>1.5E-3</v>
      </c>
      <c r="E108" s="13">
        <f>+(C108-C$7)/C$8</f>
        <v>8961.1318457068173</v>
      </c>
      <c r="F108">
        <f t="shared" si="15"/>
        <v>8961</v>
      </c>
      <c r="G108">
        <f>+C108-(C$7+F108*C$8)</f>
        <v>0.32892300000821706</v>
      </c>
      <c r="H108" s="9"/>
      <c r="K108">
        <f>+G108</f>
        <v>0.32892300000821706</v>
      </c>
      <c r="O108">
        <f ca="1">+C$11+C$12*F108</f>
        <v>0.33116945090535421</v>
      </c>
      <c r="Q108" s="1">
        <f>+C108-15018.5</f>
        <v>42999.825400000002</v>
      </c>
    </row>
    <row r="109" spans="1:17" x14ac:dyDescent="0.2">
      <c r="A109" s="69" t="s">
        <v>409</v>
      </c>
      <c r="B109" s="70" t="s">
        <v>62</v>
      </c>
      <c r="C109" s="71">
        <v>57776.328340000007</v>
      </c>
      <c r="D109" s="71">
        <v>1E-4</v>
      </c>
      <c r="E109" s="13">
        <f>+(C109-C$7)/C$8</f>
        <v>8864.1295885731597</v>
      </c>
      <c r="F109">
        <f t="shared" si="15"/>
        <v>8864</v>
      </c>
      <c r="G109">
        <f>+C109-(C$7+F109*C$8)</f>
        <v>0.32329200000822311</v>
      </c>
      <c r="H109" s="9"/>
      <c r="K109">
        <f>+G109</f>
        <v>0.32329200000822311</v>
      </c>
      <c r="O109">
        <f ca="1">+C$11+C$12*F109</f>
        <v>0.3244758075651375</v>
      </c>
      <c r="Q109" s="1">
        <f>+C109-15018.5</f>
        <v>42757.828340000007</v>
      </c>
    </row>
    <row r="110" spans="1:17" x14ac:dyDescent="0.2">
      <c r="A110" s="72" t="s">
        <v>410</v>
      </c>
      <c r="B110" s="73" t="s">
        <v>62</v>
      </c>
      <c r="C110" s="75">
        <v>59168.442900000002</v>
      </c>
      <c r="D110" s="76">
        <v>5.0000000000000001E-4</v>
      </c>
      <c r="E110" s="13">
        <f>+(C110-C$7)/C$8</f>
        <v>9422.1456839283364</v>
      </c>
      <c r="F110">
        <f t="shared" ref="F110" si="19">ROUND(2*E110,0)/2</f>
        <v>9422</v>
      </c>
      <c r="G110">
        <f>+C110-(C$7+F110*C$8)</f>
        <v>0.36344600000302307</v>
      </c>
      <c r="H110" s="9"/>
      <c r="K110">
        <f>+G110</f>
        <v>0.36344600000302307</v>
      </c>
      <c r="O110">
        <f ca="1">+C$11+C$12*F110</f>
        <v>0.36298150842947674</v>
      </c>
      <c r="Q110" s="1">
        <f>+C110-15018.5</f>
        <v>44149.942900000002</v>
      </c>
    </row>
    <row r="111" spans="1:17" x14ac:dyDescent="0.2">
      <c r="A111" s="13"/>
      <c r="B111" s="13"/>
      <c r="C111" s="34"/>
      <c r="D111" s="34"/>
      <c r="E111" s="13"/>
    </row>
    <row r="112" spans="1:17" x14ac:dyDescent="0.2">
      <c r="A112" s="13"/>
      <c r="B112" s="13"/>
      <c r="C112" s="34"/>
      <c r="D112" s="34"/>
      <c r="E112" s="13"/>
    </row>
    <row r="113" spans="1:5" x14ac:dyDescent="0.2">
      <c r="A113" s="13"/>
      <c r="B113" s="13"/>
      <c r="C113" s="34"/>
      <c r="D113" s="34"/>
      <c r="E113" s="13"/>
    </row>
    <row r="114" spans="1:5" x14ac:dyDescent="0.2">
      <c r="A114" s="13"/>
      <c r="B114" s="13"/>
      <c r="C114" s="34"/>
      <c r="D114" s="34"/>
      <c r="E114" s="13"/>
    </row>
    <row r="115" spans="1:5" x14ac:dyDescent="0.2">
      <c r="A115" s="13"/>
      <c r="B115" s="13"/>
      <c r="C115" s="34"/>
      <c r="D115" s="34"/>
      <c r="E115" s="13"/>
    </row>
    <row r="116" spans="1:5" x14ac:dyDescent="0.2">
      <c r="A116" s="13"/>
      <c r="C116" s="12"/>
      <c r="D116" s="12"/>
    </row>
    <row r="117" spans="1:5" x14ac:dyDescent="0.2">
      <c r="A117" s="13"/>
      <c r="C117" s="12"/>
      <c r="D117" s="12"/>
    </row>
    <row r="118" spans="1:5" x14ac:dyDescent="0.2">
      <c r="A118" s="13"/>
      <c r="C118" s="12"/>
      <c r="D118" s="12"/>
    </row>
    <row r="119" spans="1:5" x14ac:dyDescent="0.2">
      <c r="A119" s="13"/>
      <c r="C119" s="12"/>
      <c r="D119" s="12"/>
    </row>
    <row r="120" spans="1:5" x14ac:dyDescent="0.2">
      <c r="A120" s="13"/>
      <c r="C120" s="12"/>
      <c r="D120" s="12"/>
    </row>
    <row r="121" spans="1:5" x14ac:dyDescent="0.2">
      <c r="A121" s="13"/>
      <c r="C121" s="12"/>
      <c r="D121" s="12"/>
    </row>
    <row r="122" spans="1:5" x14ac:dyDescent="0.2">
      <c r="A122" s="13"/>
      <c r="C122" s="12"/>
      <c r="D122" s="12"/>
    </row>
    <row r="123" spans="1:5" x14ac:dyDescent="0.2">
      <c r="A123" s="13"/>
      <c r="C123" s="12"/>
      <c r="D123" s="12"/>
    </row>
    <row r="124" spans="1:5" x14ac:dyDescent="0.2">
      <c r="A124" s="13"/>
      <c r="C124" s="12"/>
      <c r="D124" s="12"/>
    </row>
    <row r="125" spans="1:5" x14ac:dyDescent="0.2">
      <c r="A125" s="13"/>
      <c r="C125" s="12"/>
      <c r="D125" s="12"/>
    </row>
    <row r="126" spans="1:5" x14ac:dyDescent="0.2">
      <c r="A126" s="13"/>
      <c r="C126" s="12"/>
      <c r="D126" s="12"/>
    </row>
    <row r="127" spans="1:5" x14ac:dyDescent="0.2">
      <c r="A127" s="13"/>
      <c r="C127" s="12"/>
      <c r="D127" s="12"/>
    </row>
    <row r="128" spans="1:5" x14ac:dyDescent="0.2">
      <c r="A128" s="13"/>
      <c r="C128" s="12"/>
      <c r="D128" s="12"/>
    </row>
    <row r="129" spans="1:4" x14ac:dyDescent="0.2">
      <c r="A129" s="13"/>
      <c r="C129" s="12"/>
      <c r="D129" s="12"/>
    </row>
    <row r="130" spans="1:4" x14ac:dyDescent="0.2">
      <c r="A130" s="13"/>
      <c r="C130" s="12"/>
      <c r="D130" s="12"/>
    </row>
    <row r="131" spans="1:4" x14ac:dyDescent="0.2">
      <c r="A131" s="13"/>
      <c r="C131" s="12"/>
      <c r="D131" s="12"/>
    </row>
    <row r="132" spans="1:4" x14ac:dyDescent="0.2">
      <c r="A132" s="13"/>
      <c r="C132" s="12"/>
      <c r="D132" s="12"/>
    </row>
    <row r="133" spans="1:4" x14ac:dyDescent="0.2">
      <c r="A133" s="13"/>
      <c r="C133" s="12"/>
      <c r="D133" s="12"/>
    </row>
    <row r="134" spans="1:4" x14ac:dyDescent="0.2">
      <c r="A134" s="13"/>
      <c r="C134" s="12"/>
      <c r="D134" s="12"/>
    </row>
    <row r="135" spans="1:4" x14ac:dyDescent="0.2">
      <c r="A135" s="13"/>
      <c r="C135" s="12"/>
      <c r="D135" s="12"/>
    </row>
    <row r="136" spans="1:4" x14ac:dyDescent="0.2">
      <c r="A136" s="13"/>
      <c r="C136" s="12"/>
      <c r="D136" s="12"/>
    </row>
    <row r="137" spans="1:4" x14ac:dyDescent="0.2">
      <c r="A137" s="13"/>
      <c r="C137" s="12"/>
      <c r="D137" s="12"/>
    </row>
    <row r="138" spans="1:4" x14ac:dyDescent="0.2">
      <c r="A138" s="13"/>
      <c r="C138" s="12"/>
      <c r="D138" s="12"/>
    </row>
    <row r="139" spans="1:4" x14ac:dyDescent="0.2">
      <c r="A139" s="13"/>
      <c r="C139" s="12"/>
      <c r="D139" s="12"/>
    </row>
    <row r="140" spans="1:4" x14ac:dyDescent="0.2">
      <c r="A140" s="13"/>
      <c r="C140" s="12"/>
      <c r="D140" s="12"/>
    </row>
    <row r="141" spans="1:4" x14ac:dyDescent="0.2">
      <c r="A141" s="13"/>
      <c r="C141" s="12"/>
      <c r="D141" s="12"/>
    </row>
    <row r="142" spans="1:4" x14ac:dyDescent="0.2">
      <c r="A142" s="13"/>
      <c r="C142" s="12"/>
      <c r="D142" s="12"/>
    </row>
    <row r="143" spans="1:4" x14ac:dyDescent="0.2">
      <c r="A143" s="13"/>
      <c r="C143" s="12"/>
      <c r="D143" s="12"/>
    </row>
    <row r="144" spans="1:4" x14ac:dyDescent="0.2">
      <c r="A144" s="13"/>
      <c r="C144" s="12"/>
      <c r="D144" s="12"/>
    </row>
    <row r="145" spans="1:4" x14ac:dyDescent="0.2">
      <c r="A145" s="13"/>
      <c r="C145" s="12"/>
      <c r="D145" s="12"/>
    </row>
    <row r="146" spans="1:4" x14ac:dyDescent="0.2">
      <c r="A146" s="13"/>
      <c r="C146" s="12"/>
      <c r="D146" s="12"/>
    </row>
    <row r="147" spans="1:4" x14ac:dyDescent="0.2">
      <c r="A147" s="13"/>
      <c r="C147" s="12"/>
      <c r="D147" s="12"/>
    </row>
    <row r="148" spans="1:4" x14ac:dyDescent="0.2">
      <c r="A148" s="13"/>
      <c r="C148" s="12"/>
      <c r="D148" s="12"/>
    </row>
    <row r="149" spans="1:4" x14ac:dyDescent="0.2">
      <c r="A149" s="13"/>
      <c r="C149" s="12"/>
      <c r="D149" s="12"/>
    </row>
    <row r="150" spans="1:4" x14ac:dyDescent="0.2">
      <c r="A150" s="13"/>
      <c r="C150" s="12"/>
      <c r="D150" s="12"/>
    </row>
    <row r="151" spans="1:4" x14ac:dyDescent="0.2">
      <c r="A151" s="13"/>
      <c r="C151" s="12"/>
      <c r="D151" s="12"/>
    </row>
    <row r="152" spans="1:4" x14ac:dyDescent="0.2">
      <c r="A152" s="13"/>
      <c r="C152" s="12"/>
      <c r="D152" s="12"/>
    </row>
    <row r="153" spans="1:4" x14ac:dyDescent="0.2">
      <c r="A153" s="13"/>
      <c r="C153" s="12"/>
      <c r="D153" s="12"/>
    </row>
    <row r="154" spans="1:4" x14ac:dyDescent="0.2">
      <c r="A154" s="13"/>
      <c r="C154" s="12"/>
      <c r="D154" s="12"/>
    </row>
    <row r="155" spans="1:4" x14ac:dyDescent="0.2">
      <c r="A155" s="13"/>
      <c r="C155" s="12"/>
      <c r="D155" s="12"/>
    </row>
    <row r="156" spans="1:4" x14ac:dyDescent="0.2">
      <c r="A156" s="13"/>
      <c r="C156" s="12"/>
      <c r="D156" s="12"/>
    </row>
    <row r="157" spans="1:4" x14ac:dyDescent="0.2">
      <c r="A157" s="13"/>
    </row>
  </sheetData>
  <protectedRanges>
    <protectedRange sqref="A109:D109" name="Range1"/>
  </protectedRanges>
  <phoneticPr fontId="0" type="noConversion"/>
  <hyperlinks>
    <hyperlink ref="H2318" r:id="rId1" display="http://vsolj.cetus-net.org/bulletin.html" xr:uid="{00000000-0004-0000-0000-000000000000}"/>
    <hyperlink ref="H64654" r:id="rId2" display="http://vsolj.cetus-net.org/bulletin.html" xr:uid="{00000000-0004-0000-0000-000001000000}"/>
    <hyperlink ref="H64647" r:id="rId3" display="https://www.aavso.org/ejaavso" xr:uid="{00000000-0004-0000-0000-000002000000}"/>
    <hyperlink ref="AP1505" r:id="rId4" display="http://cdsbib.u-strasbg.fr/cgi-bin/cdsbib?1990RMxAA..21..381G" xr:uid="{00000000-0004-0000-0000-000003000000}"/>
    <hyperlink ref="AP1502" r:id="rId5" display="http://cdsbib.u-strasbg.fr/cgi-bin/cdsbib?1990RMxAA..21..381G" xr:uid="{00000000-0004-0000-0000-000004000000}"/>
    <hyperlink ref="AP1504" r:id="rId6" display="http://cdsbib.u-strasbg.fr/cgi-bin/cdsbib?1990RMxAA..21..381G" xr:uid="{00000000-0004-0000-0000-000005000000}"/>
    <hyperlink ref="AP1480" r:id="rId7" display="http://cdsbib.u-strasbg.fr/cgi-bin/cdsbib?1990RMxAA..21..381G" xr:uid="{00000000-0004-0000-0000-000006000000}"/>
    <hyperlink ref="I64654" r:id="rId8" display="http://vsolj.cetus-net.org/bulletin.html" xr:uid="{00000000-0004-0000-0000-000007000000}"/>
    <hyperlink ref="AQ1641" r:id="rId9" display="http://cdsbib.u-strasbg.fr/cgi-bin/cdsbib?1990RMxAA..21..381G" xr:uid="{00000000-0004-0000-0000-000008000000}"/>
    <hyperlink ref="AQ3285" r:id="rId10" display="http://cdsbib.u-strasbg.fr/cgi-bin/cdsbib?1990RMxAA..21..381G" xr:uid="{00000000-0004-0000-0000-000009000000}"/>
    <hyperlink ref="AQ1642" r:id="rId11" display="http://cdsbib.u-strasbg.fr/cgi-bin/cdsbib?1990RMxAA..21..381G" xr:uid="{00000000-0004-0000-0000-00000A000000}"/>
    <hyperlink ref="H64651" r:id="rId12" display="https://www.aavso.org/ejaavso" xr:uid="{00000000-0004-0000-0000-00000B000000}"/>
    <hyperlink ref="H2492" r:id="rId13" display="http://vsolj.cetus-net.org/bulletin.html" xr:uid="{00000000-0004-0000-0000-00000C000000}"/>
    <hyperlink ref="AP5730" r:id="rId14" display="http://cdsbib.u-strasbg.fr/cgi-bin/cdsbib?1990RMxAA..21..381G" xr:uid="{00000000-0004-0000-0000-00000D000000}"/>
    <hyperlink ref="AP5733" r:id="rId15" display="http://cdsbib.u-strasbg.fr/cgi-bin/cdsbib?1990RMxAA..21..381G" xr:uid="{00000000-0004-0000-0000-00000E000000}"/>
    <hyperlink ref="AP5731" r:id="rId16" display="http://cdsbib.u-strasbg.fr/cgi-bin/cdsbib?1990RMxAA..21..381G" xr:uid="{00000000-0004-0000-0000-00000F000000}"/>
    <hyperlink ref="AP5709" r:id="rId17" display="http://cdsbib.u-strasbg.fr/cgi-bin/cdsbib?1990RMxAA..21..381G" xr:uid="{00000000-0004-0000-0000-000010000000}"/>
    <hyperlink ref="I2492" r:id="rId18" display="http://vsolj.cetus-net.org/bulletin.html" xr:uid="{00000000-0004-0000-0000-000011000000}"/>
    <hyperlink ref="AQ5843" r:id="rId19" display="http://cdsbib.u-strasbg.fr/cgi-bin/cdsbib?1990RMxAA..21..381G" xr:uid="{00000000-0004-0000-0000-000012000000}"/>
    <hyperlink ref="AQ395" r:id="rId20" display="http://cdsbib.u-strasbg.fr/cgi-bin/cdsbib?1990RMxAA..21..381G" xr:uid="{00000000-0004-0000-0000-000013000000}"/>
    <hyperlink ref="AQ584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topLeftCell="A58" workbookViewId="0">
      <selection activeCell="A78" sqref="A78:D86"/>
    </sheetView>
  </sheetViews>
  <sheetFormatPr defaultRowHeight="12.75" x14ac:dyDescent="0.2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36" t="s">
        <v>97</v>
      </c>
      <c r="I1" s="37" t="s">
        <v>98</v>
      </c>
      <c r="J1" s="38" t="s">
        <v>99</v>
      </c>
    </row>
    <row r="2" spans="1:16" x14ac:dyDescent="0.2">
      <c r="I2" s="39" t="s">
        <v>100</v>
      </c>
      <c r="J2" s="40" t="s">
        <v>101</v>
      </c>
    </row>
    <row r="3" spans="1:16" x14ac:dyDescent="0.2">
      <c r="A3" s="41" t="s">
        <v>102</v>
      </c>
      <c r="I3" s="39" t="s">
        <v>103</v>
      </c>
      <c r="J3" s="40" t="s">
        <v>104</v>
      </c>
    </row>
    <row r="4" spans="1:16" x14ac:dyDescent="0.2">
      <c r="I4" s="39" t="s">
        <v>105</v>
      </c>
      <c r="J4" s="40" t="s">
        <v>104</v>
      </c>
    </row>
    <row r="5" spans="1:16" ht="13.5" thickBot="1" x14ac:dyDescent="0.25">
      <c r="I5" s="42" t="s">
        <v>106</v>
      </c>
      <c r="J5" s="43" t="s">
        <v>107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MSAI 33.17 </v>
      </c>
      <c r="B11" s="3" t="str">
        <f t="shared" ref="B11:B42" si="1">IF(H11=INT(H11),"I","II")</f>
        <v>I</v>
      </c>
      <c r="C11" s="12">
        <f t="shared" ref="C11:C42" si="2">1*G11</f>
        <v>32092.556</v>
      </c>
      <c r="D11" s="18" t="str">
        <f t="shared" ref="D11:D42" si="3">VLOOKUP(F11,I$1:J$5,2,FALSE)</f>
        <v>vis</v>
      </c>
      <c r="E11" s="44">
        <f>VLOOKUP(C11,Active!C$21:E$971,3,FALSE)</f>
        <v>-1430.9702307679661</v>
      </c>
      <c r="F11" s="3" t="s">
        <v>106</v>
      </c>
      <c r="G11" s="18" t="str">
        <f t="shared" ref="G11:G42" si="4">MID(I11,3,LEN(I11)-3)</f>
        <v>32092.556</v>
      </c>
      <c r="H11" s="12">
        <f t="shared" ref="H11:H42" si="5">1*K11</f>
        <v>-1431</v>
      </c>
      <c r="I11" s="45" t="s">
        <v>109</v>
      </c>
      <c r="J11" s="46" t="s">
        <v>110</v>
      </c>
      <c r="K11" s="45">
        <v>-1431</v>
      </c>
      <c r="L11" s="45" t="s">
        <v>111</v>
      </c>
      <c r="M11" s="46" t="s">
        <v>112</v>
      </c>
      <c r="N11" s="46"/>
      <c r="O11" s="47" t="s">
        <v>113</v>
      </c>
      <c r="P11" s="47" t="s">
        <v>114</v>
      </c>
    </row>
    <row r="12" spans="1:16" ht="12.75" customHeight="1" thickBot="1" x14ac:dyDescent="0.25">
      <c r="A12" s="12" t="str">
        <f t="shared" si="0"/>
        <v> MSAI 33.17 </v>
      </c>
      <c r="B12" s="3" t="str">
        <f t="shared" si="1"/>
        <v>I</v>
      </c>
      <c r="C12" s="12">
        <f t="shared" si="2"/>
        <v>35662.478999999999</v>
      </c>
      <c r="D12" s="18" t="str">
        <f t="shared" si="3"/>
        <v>vis</v>
      </c>
      <c r="E12" s="44">
        <f>VLOOKUP(C12,Active!C$21:E$971,3,FALSE)</f>
        <v>0</v>
      </c>
      <c r="F12" s="3" t="s">
        <v>106</v>
      </c>
      <c r="G12" s="18" t="str">
        <f t="shared" si="4"/>
        <v>35662.479</v>
      </c>
      <c r="H12" s="12">
        <f t="shared" si="5"/>
        <v>0</v>
      </c>
      <c r="I12" s="45" t="s">
        <v>115</v>
      </c>
      <c r="J12" s="46" t="s">
        <v>116</v>
      </c>
      <c r="K12" s="45">
        <v>0</v>
      </c>
      <c r="L12" s="45" t="s">
        <v>117</v>
      </c>
      <c r="M12" s="46" t="s">
        <v>112</v>
      </c>
      <c r="N12" s="46"/>
      <c r="O12" s="47" t="s">
        <v>118</v>
      </c>
      <c r="P12" s="47" t="s">
        <v>114</v>
      </c>
    </row>
    <row r="13" spans="1:16" ht="12.75" customHeight="1" thickBot="1" x14ac:dyDescent="0.25">
      <c r="A13" s="12" t="str">
        <f t="shared" si="0"/>
        <v> MSAI 33.17 </v>
      </c>
      <c r="B13" s="3" t="str">
        <f t="shared" si="1"/>
        <v>I</v>
      </c>
      <c r="C13" s="12">
        <f t="shared" si="2"/>
        <v>35667.482000000004</v>
      </c>
      <c r="D13" s="18" t="str">
        <f t="shared" si="3"/>
        <v>vis</v>
      </c>
      <c r="E13" s="44">
        <f>VLOOKUP(C13,Active!C$21:E$971,3,FALSE)</f>
        <v>2.0054057369131542</v>
      </c>
      <c r="F13" s="3" t="s">
        <v>106</v>
      </c>
      <c r="G13" s="18" t="str">
        <f t="shared" si="4"/>
        <v>35667.482</v>
      </c>
      <c r="H13" s="12">
        <f t="shared" si="5"/>
        <v>2</v>
      </c>
      <c r="I13" s="45" t="s">
        <v>119</v>
      </c>
      <c r="J13" s="46" t="s">
        <v>120</v>
      </c>
      <c r="K13" s="45">
        <v>2</v>
      </c>
      <c r="L13" s="45" t="s">
        <v>121</v>
      </c>
      <c r="M13" s="46" t="s">
        <v>112</v>
      </c>
      <c r="N13" s="46"/>
      <c r="O13" s="47" t="s">
        <v>118</v>
      </c>
      <c r="P13" s="47" t="s">
        <v>114</v>
      </c>
    </row>
    <row r="14" spans="1:16" ht="12.75" customHeight="1" thickBot="1" x14ac:dyDescent="0.25">
      <c r="A14" s="12" t="str">
        <f t="shared" si="0"/>
        <v> MSAI 33.17 </v>
      </c>
      <c r="B14" s="3" t="str">
        <f t="shared" si="1"/>
        <v>I</v>
      </c>
      <c r="C14" s="12">
        <f t="shared" si="2"/>
        <v>35692.400999999998</v>
      </c>
      <c r="D14" s="18" t="str">
        <f t="shared" si="3"/>
        <v>vis</v>
      </c>
      <c r="E14" s="44">
        <f>VLOOKUP(C14,Active!C$21:E$971,3,FALSE)</f>
        <v>11.993953719740505</v>
      </c>
      <c r="F14" s="3" t="s">
        <v>106</v>
      </c>
      <c r="G14" s="18" t="str">
        <f t="shared" si="4"/>
        <v>35692.401</v>
      </c>
      <c r="H14" s="12">
        <f t="shared" si="5"/>
        <v>12</v>
      </c>
      <c r="I14" s="45" t="s">
        <v>122</v>
      </c>
      <c r="J14" s="46" t="s">
        <v>123</v>
      </c>
      <c r="K14" s="45">
        <v>12</v>
      </c>
      <c r="L14" s="45" t="s">
        <v>124</v>
      </c>
      <c r="M14" s="46" t="s">
        <v>112</v>
      </c>
      <c r="N14" s="46"/>
      <c r="O14" s="47" t="s">
        <v>118</v>
      </c>
      <c r="P14" s="47" t="s">
        <v>114</v>
      </c>
    </row>
    <row r="15" spans="1:16" ht="12.75" customHeight="1" thickBot="1" x14ac:dyDescent="0.25">
      <c r="A15" s="12" t="str">
        <f t="shared" si="0"/>
        <v> MSAI 33.17 </v>
      </c>
      <c r="B15" s="3" t="str">
        <f t="shared" si="1"/>
        <v>I</v>
      </c>
      <c r="C15" s="12">
        <f t="shared" si="2"/>
        <v>35697.411999999997</v>
      </c>
      <c r="D15" s="18" t="str">
        <f t="shared" si="3"/>
        <v>vis</v>
      </c>
      <c r="E15" s="44">
        <f>VLOOKUP(C15,Active!C$21:E$971,3,FALSE)</f>
        <v>14.002566181795368</v>
      </c>
      <c r="F15" s="3" t="s">
        <v>106</v>
      </c>
      <c r="G15" s="18" t="str">
        <f t="shared" si="4"/>
        <v>35697.412</v>
      </c>
      <c r="H15" s="12">
        <f t="shared" si="5"/>
        <v>14</v>
      </c>
      <c r="I15" s="45" t="s">
        <v>125</v>
      </c>
      <c r="J15" s="46" t="s">
        <v>126</v>
      </c>
      <c r="K15" s="45">
        <v>14</v>
      </c>
      <c r="L15" s="45" t="s">
        <v>127</v>
      </c>
      <c r="M15" s="46" t="s">
        <v>112</v>
      </c>
      <c r="N15" s="46"/>
      <c r="O15" s="47" t="s">
        <v>118</v>
      </c>
      <c r="P15" s="47" t="s">
        <v>114</v>
      </c>
    </row>
    <row r="16" spans="1:16" ht="12.75" customHeight="1" thickBot="1" x14ac:dyDescent="0.25">
      <c r="A16" s="12" t="str">
        <f t="shared" si="0"/>
        <v> MSAI 33.17 </v>
      </c>
      <c r="B16" s="3" t="str">
        <f t="shared" si="1"/>
        <v>I</v>
      </c>
      <c r="C16" s="12">
        <f t="shared" si="2"/>
        <v>35717.364000000001</v>
      </c>
      <c r="D16" s="18" t="str">
        <f t="shared" si="3"/>
        <v>vis</v>
      </c>
      <c r="E16" s="44">
        <f>VLOOKUP(C16,Active!C$21:E$971,3,FALSE)</f>
        <v>22.000138690863295</v>
      </c>
      <c r="F16" s="3" t="s">
        <v>106</v>
      </c>
      <c r="G16" s="18" t="str">
        <f t="shared" si="4"/>
        <v>35717.364</v>
      </c>
      <c r="H16" s="12">
        <f t="shared" si="5"/>
        <v>22</v>
      </c>
      <c r="I16" s="45" t="s">
        <v>128</v>
      </c>
      <c r="J16" s="46" t="s">
        <v>129</v>
      </c>
      <c r="K16" s="45">
        <v>22</v>
      </c>
      <c r="L16" s="45" t="s">
        <v>117</v>
      </c>
      <c r="M16" s="46" t="s">
        <v>112</v>
      </c>
      <c r="N16" s="46"/>
      <c r="O16" s="47" t="s">
        <v>118</v>
      </c>
      <c r="P16" s="47" t="s">
        <v>114</v>
      </c>
    </row>
    <row r="17" spans="1:16" ht="12.75" customHeight="1" thickBot="1" x14ac:dyDescent="0.25">
      <c r="A17" s="12" t="str">
        <f t="shared" si="0"/>
        <v> MSAI 33.17 </v>
      </c>
      <c r="B17" s="3" t="str">
        <f t="shared" si="1"/>
        <v>I</v>
      </c>
      <c r="C17" s="12">
        <f t="shared" si="2"/>
        <v>35722.341999999997</v>
      </c>
      <c r="D17" s="18" t="str">
        <f t="shared" si="3"/>
        <v>vis</v>
      </c>
      <c r="E17" s="44">
        <f>VLOOKUP(C17,Active!C$21:E$971,3,FALSE)</f>
        <v>23.995523411698038</v>
      </c>
      <c r="F17" s="3" t="s">
        <v>106</v>
      </c>
      <c r="G17" s="18" t="str">
        <f t="shared" si="4"/>
        <v>35722.342</v>
      </c>
      <c r="H17" s="12">
        <f t="shared" si="5"/>
        <v>24</v>
      </c>
      <c r="I17" s="45" t="s">
        <v>130</v>
      </c>
      <c r="J17" s="46" t="s">
        <v>131</v>
      </c>
      <c r="K17" s="45">
        <v>24</v>
      </c>
      <c r="L17" s="45" t="s">
        <v>132</v>
      </c>
      <c r="M17" s="46" t="s">
        <v>112</v>
      </c>
      <c r="N17" s="46"/>
      <c r="O17" s="47" t="s">
        <v>118</v>
      </c>
      <c r="P17" s="47" t="s">
        <v>114</v>
      </c>
    </row>
    <row r="18" spans="1:16" ht="12.75" customHeight="1" thickBot="1" x14ac:dyDescent="0.25">
      <c r="A18" s="12" t="str">
        <f t="shared" si="0"/>
        <v> MSAI 33.17 </v>
      </c>
      <c r="B18" s="3" t="str">
        <f t="shared" si="1"/>
        <v>I</v>
      </c>
      <c r="C18" s="12">
        <f t="shared" si="2"/>
        <v>35757.273999999998</v>
      </c>
      <c r="D18" s="18" t="str">
        <f t="shared" si="3"/>
        <v>vis</v>
      </c>
      <c r="E18" s="44">
        <f>VLOOKUP(C18,Active!C$21:E$971,3,FALSE)</f>
        <v>37.997688752851786</v>
      </c>
      <c r="F18" s="3" t="s">
        <v>106</v>
      </c>
      <c r="G18" s="18" t="str">
        <f t="shared" si="4"/>
        <v>35757.274</v>
      </c>
      <c r="H18" s="12">
        <f t="shared" si="5"/>
        <v>38</v>
      </c>
      <c r="I18" s="45" t="s">
        <v>133</v>
      </c>
      <c r="J18" s="46" t="s">
        <v>134</v>
      </c>
      <c r="K18" s="45">
        <v>38</v>
      </c>
      <c r="L18" s="45" t="s">
        <v>135</v>
      </c>
      <c r="M18" s="46" t="s">
        <v>112</v>
      </c>
      <c r="N18" s="46"/>
      <c r="O18" s="47" t="s">
        <v>118</v>
      </c>
      <c r="P18" s="47" t="s">
        <v>114</v>
      </c>
    </row>
    <row r="19" spans="1:16" ht="12.75" customHeight="1" thickBot="1" x14ac:dyDescent="0.25">
      <c r="A19" s="12" t="str">
        <f t="shared" si="0"/>
        <v> MSAI 33.17 </v>
      </c>
      <c r="B19" s="3" t="str">
        <f t="shared" si="1"/>
        <v>I</v>
      </c>
      <c r="C19" s="12">
        <f t="shared" si="2"/>
        <v>35782.245999999999</v>
      </c>
      <c r="D19" s="18" t="str">
        <f t="shared" si="3"/>
        <v>vis</v>
      </c>
      <c r="E19" s="44">
        <f>VLOOKUP(C19,Active!C$21:E$971,3,FALSE)</f>
        <v>48.007481289760818</v>
      </c>
      <c r="F19" s="3" t="s">
        <v>106</v>
      </c>
      <c r="G19" s="18" t="str">
        <f t="shared" si="4"/>
        <v>35782.246</v>
      </c>
      <c r="H19" s="12">
        <f t="shared" si="5"/>
        <v>48</v>
      </c>
      <c r="I19" s="45" t="s">
        <v>136</v>
      </c>
      <c r="J19" s="46" t="s">
        <v>137</v>
      </c>
      <c r="K19" s="45">
        <v>48</v>
      </c>
      <c r="L19" s="45" t="s">
        <v>138</v>
      </c>
      <c r="M19" s="46" t="s">
        <v>112</v>
      </c>
      <c r="N19" s="46"/>
      <c r="O19" s="47" t="s">
        <v>118</v>
      </c>
      <c r="P19" s="47" t="s">
        <v>114</v>
      </c>
    </row>
    <row r="20" spans="1:16" ht="12.75" customHeight="1" thickBot="1" x14ac:dyDescent="0.25">
      <c r="A20" s="12" t="str">
        <f t="shared" si="0"/>
        <v> MSAI 33.17 </v>
      </c>
      <c r="B20" s="3" t="str">
        <f t="shared" si="1"/>
        <v>I</v>
      </c>
      <c r="C20" s="12">
        <f t="shared" si="2"/>
        <v>35802.235000000001</v>
      </c>
      <c r="D20" s="18" t="str">
        <f t="shared" si="3"/>
        <v>vis</v>
      </c>
      <c r="E20" s="44">
        <f>VLOOKUP(C20,Active!C$21:E$971,3,FALSE)</f>
        <v>56.019884902618266</v>
      </c>
      <c r="F20" s="3" t="s">
        <v>106</v>
      </c>
      <c r="G20" s="18" t="str">
        <f t="shared" si="4"/>
        <v>35802.235</v>
      </c>
      <c r="H20" s="12">
        <f t="shared" si="5"/>
        <v>56</v>
      </c>
      <c r="I20" s="45" t="s">
        <v>139</v>
      </c>
      <c r="J20" s="46" t="s">
        <v>140</v>
      </c>
      <c r="K20" s="45">
        <v>56</v>
      </c>
      <c r="L20" s="45" t="s">
        <v>141</v>
      </c>
      <c r="M20" s="46" t="s">
        <v>112</v>
      </c>
      <c r="N20" s="46"/>
      <c r="O20" s="47" t="s">
        <v>118</v>
      </c>
      <c r="P20" s="47" t="s">
        <v>114</v>
      </c>
    </row>
    <row r="21" spans="1:16" ht="12.75" customHeight="1" thickBot="1" x14ac:dyDescent="0.25">
      <c r="A21" s="12" t="str">
        <f t="shared" si="0"/>
        <v> MSAI 33.17 </v>
      </c>
      <c r="B21" s="3" t="str">
        <f t="shared" si="1"/>
        <v>I</v>
      </c>
      <c r="C21" s="12">
        <f t="shared" si="2"/>
        <v>36156.383000000002</v>
      </c>
      <c r="D21" s="18" t="str">
        <f t="shared" si="3"/>
        <v>vis</v>
      </c>
      <c r="E21" s="44">
        <f>VLOOKUP(C21,Active!C$21:E$971,3,FALSE)</f>
        <v>197.97679693854042</v>
      </c>
      <c r="F21" s="3" t="s">
        <v>106</v>
      </c>
      <c r="G21" s="18" t="str">
        <f t="shared" si="4"/>
        <v>36156.383</v>
      </c>
      <c r="H21" s="12">
        <f t="shared" si="5"/>
        <v>198</v>
      </c>
      <c r="I21" s="45" t="s">
        <v>142</v>
      </c>
      <c r="J21" s="46" t="s">
        <v>143</v>
      </c>
      <c r="K21" s="45">
        <v>198</v>
      </c>
      <c r="L21" s="45" t="s">
        <v>144</v>
      </c>
      <c r="M21" s="46" t="s">
        <v>112</v>
      </c>
      <c r="N21" s="46"/>
      <c r="O21" s="47" t="s">
        <v>118</v>
      </c>
      <c r="P21" s="47" t="s">
        <v>114</v>
      </c>
    </row>
    <row r="22" spans="1:16" ht="12.75" customHeight="1" thickBot="1" x14ac:dyDescent="0.25">
      <c r="A22" s="12" t="str">
        <f t="shared" si="0"/>
        <v> MSAI 33.17 </v>
      </c>
      <c r="B22" s="3" t="str">
        <f t="shared" si="1"/>
        <v>I</v>
      </c>
      <c r="C22" s="12">
        <f t="shared" si="2"/>
        <v>36822.523000000001</v>
      </c>
      <c r="D22" s="18" t="str">
        <f t="shared" si="3"/>
        <v>vis</v>
      </c>
      <c r="E22" s="44">
        <f>VLOOKUP(C22,Active!C$21:E$971,3,FALSE)</f>
        <v>464.99278286422356</v>
      </c>
      <c r="F22" s="3" t="s">
        <v>106</v>
      </c>
      <c r="G22" s="18" t="str">
        <f t="shared" si="4"/>
        <v>36822.523</v>
      </c>
      <c r="H22" s="12">
        <f t="shared" si="5"/>
        <v>465</v>
      </c>
      <c r="I22" s="45" t="s">
        <v>145</v>
      </c>
      <c r="J22" s="46" t="s">
        <v>146</v>
      </c>
      <c r="K22" s="45">
        <v>465</v>
      </c>
      <c r="L22" s="45" t="s">
        <v>147</v>
      </c>
      <c r="M22" s="46" t="s">
        <v>112</v>
      </c>
      <c r="N22" s="46"/>
      <c r="O22" s="47" t="s">
        <v>113</v>
      </c>
      <c r="P22" s="47" t="s">
        <v>114</v>
      </c>
    </row>
    <row r="23" spans="1:16" ht="12.75" customHeight="1" thickBot="1" x14ac:dyDescent="0.25">
      <c r="A23" s="12" t="str">
        <f t="shared" si="0"/>
        <v> MSAI 33.17 </v>
      </c>
      <c r="B23" s="3" t="str">
        <f t="shared" si="1"/>
        <v>I</v>
      </c>
      <c r="C23" s="12">
        <f t="shared" si="2"/>
        <v>36847.417000000001</v>
      </c>
      <c r="D23" s="18" t="str">
        <f t="shared" si="3"/>
        <v>vis</v>
      </c>
      <c r="E23" s="44">
        <f>VLOOKUP(C23,Active!C$21:E$971,3,FALSE)</f>
        <v>474.97130983097833</v>
      </c>
      <c r="F23" s="3" t="s">
        <v>106</v>
      </c>
      <c r="G23" s="18" t="str">
        <f t="shared" si="4"/>
        <v>36847.417</v>
      </c>
      <c r="H23" s="12">
        <f t="shared" si="5"/>
        <v>475</v>
      </c>
      <c r="I23" s="45" t="s">
        <v>148</v>
      </c>
      <c r="J23" s="46" t="s">
        <v>149</v>
      </c>
      <c r="K23" s="45">
        <v>475</v>
      </c>
      <c r="L23" s="45" t="s">
        <v>150</v>
      </c>
      <c r="M23" s="46" t="s">
        <v>112</v>
      </c>
      <c r="N23" s="46"/>
      <c r="O23" s="47" t="s">
        <v>113</v>
      </c>
      <c r="P23" s="47" t="s">
        <v>114</v>
      </c>
    </row>
    <row r="24" spans="1:16" ht="12.75" customHeight="1" thickBot="1" x14ac:dyDescent="0.25">
      <c r="A24" s="12" t="str">
        <f t="shared" si="0"/>
        <v> MSAI 33.17 </v>
      </c>
      <c r="B24" s="3" t="str">
        <f t="shared" si="1"/>
        <v>I</v>
      </c>
      <c r="C24" s="12">
        <f t="shared" si="2"/>
        <v>37608.322</v>
      </c>
      <c r="D24" s="18" t="str">
        <f t="shared" si="3"/>
        <v>vis</v>
      </c>
      <c r="E24" s="44">
        <f>VLOOKUP(C24,Active!C$21:E$971,3,FALSE)</f>
        <v>779.9729592902238</v>
      </c>
      <c r="F24" s="3" t="s">
        <v>106</v>
      </c>
      <c r="G24" s="18" t="str">
        <f t="shared" si="4"/>
        <v>37608.322</v>
      </c>
      <c r="H24" s="12">
        <f t="shared" si="5"/>
        <v>780</v>
      </c>
      <c r="I24" s="45" t="s">
        <v>151</v>
      </c>
      <c r="J24" s="46" t="s">
        <v>152</v>
      </c>
      <c r="K24" s="45">
        <v>780</v>
      </c>
      <c r="L24" s="45" t="s">
        <v>153</v>
      </c>
      <c r="M24" s="46" t="s">
        <v>112</v>
      </c>
      <c r="N24" s="46"/>
      <c r="O24" s="47" t="s">
        <v>113</v>
      </c>
      <c r="P24" s="47" t="s">
        <v>114</v>
      </c>
    </row>
    <row r="25" spans="1:16" ht="12.75" customHeight="1" thickBot="1" x14ac:dyDescent="0.25">
      <c r="A25" s="12" t="str">
        <f t="shared" si="0"/>
        <v> BBS 56 </v>
      </c>
      <c r="B25" s="3" t="str">
        <f t="shared" si="1"/>
        <v>I</v>
      </c>
      <c r="C25" s="12">
        <f t="shared" si="2"/>
        <v>44865.646999999997</v>
      </c>
      <c r="D25" s="18" t="str">
        <f t="shared" si="3"/>
        <v>vis</v>
      </c>
      <c r="E25" s="44">
        <f>VLOOKUP(C25,Active!C$21:E$971,3,FALSE)</f>
        <v>3689.0037787247406</v>
      </c>
      <c r="F25" s="3" t="s">
        <v>106</v>
      </c>
      <c r="G25" s="18" t="str">
        <f t="shared" si="4"/>
        <v>44865.647</v>
      </c>
      <c r="H25" s="12">
        <f t="shared" si="5"/>
        <v>3689</v>
      </c>
      <c r="I25" s="45" t="s">
        <v>154</v>
      </c>
      <c r="J25" s="46" t="s">
        <v>155</v>
      </c>
      <c r="K25" s="45">
        <v>3689</v>
      </c>
      <c r="L25" s="45" t="s">
        <v>156</v>
      </c>
      <c r="M25" s="46" t="s">
        <v>157</v>
      </c>
      <c r="N25" s="46"/>
      <c r="O25" s="47" t="s">
        <v>158</v>
      </c>
      <c r="P25" s="47" t="s">
        <v>159</v>
      </c>
    </row>
    <row r="26" spans="1:16" ht="12.75" customHeight="1" thickBot="1" x14ac:dyDescent="0.25">
      <c r="A26" s="12" t="str">
        <f t="shared" si="0"/>
        <v> BBS 58 </v>
      </c>
      <c r="B26" s="3" t="str">
        <f t="shared" si="1"/>
        <v>I</v>
      </c>
      <c r="C26" s="12">
        <f t="shared" si="2"/>
        <v>44995.358999999997</v>
      </c>
      <c r="D26" s="18" t="str">
        <f t="shared" si="3"/>
        <v>vis</v>
      </c>
      <c r="E26" s="44">
        <f>VLOOKUP(C26,Active!C$21:E$971,3,FALSE)</f>
        <v>3740.9976202091016</v>
      </c>
      <c r="F26" s="3" t="s">
        <v>106</v>
      </c>
      <c r="G26" s="18" t="str">
        <f t="shared" si="4"/>
        <v>44995.359</v>
      </c>
      <c r="H26" s="12">
        <f t="shared" si="5"/>
        <v>3741</v>
      </c>
      <c r="I26" s="45" t="s">
        <v>160</v>
      </c>
      <c r="J26" s="46" t="s">
        <v>161</v>
      </c>
      <c r="K26" s="45">
        <v>3741</v>
      </c>
      <c r="L26" s="45" t="s">
        <v>135</v>
      </c>
      <c r="M26" s="46" t="s">
        <v>157</v>
      </c>
      <c r="N26" s="46"/>
      <c r="O26" s="47" t="s">
        <v>158</v>
      </c>
      <c r="P26" s="47" t="s">
        <v>162</v>
      </c>
    </row>
    <row r="27" spans="1:16" ht="12.75" customHeight="1" thickBot="1" x14ac:dyDescent="0.25">
      <c r="A27" s="12" t="str">
        <f t="shared" si="0"/>
        <v> BBS 59 </v>
      </c>
      <c r="B27" s="3" t="str">
        <f t="shared" si="1"/>
        <v>I</v>
      </c>
      <c r="C27" s="12">
        <f t="shared" si="2"/>
        <v>45035.281999999999</v>
      </c>
      <c r="D27" s="18" t="str">
        <f t="shared" si="3"/>
        <v>vis</v>
      </c>
      <c r="E27" s="44">
        <f>VLOOKUP(C27,Active!C$21:E$971,3,FALSE)</f>
        <v>3757.0003811994516</v>
      </c>
      <c r="F27" s="3" t="s">
        <v>106</v>
      </c>
      <c r="G27" s="18" t="str">
        <f t="shared" si="4"/>
        <v>45035.282</v>
      </c>
      <c r="H27" s="12">
        <f t="shared" si="5"/>
        <v>3757</v>
      </c>
      <c r="I27" s="45" t="s">
        <v>163</v>
      </c>
      <c r="J27" s="46" t="s">
        <v>164</v>
      </c>
      <c r="K27" s="45">
        <v>3757</v>
      </c>
      <c r="L27" s="45" t="s">
        <v>165</v>
      </c>
      <c r="M27" s="46" t="s">
        <v>157</v>
      </c>
      <c r="N27" s="46"/>
      <c r="O27" s="47" t="s">
        <v>158</v>
      </c>
      <c r="P27" s="47" t="s">
        <v>166</v>
      </c>
    </row>
    <row r="28" spans="1:16" ht="12.75" customHeight="1" thickBot="1" x14ac:dyDescent="0.25">
      <c r="A28" s="12" t="str">
        <f t="shared" si="0"/>
        <v> BBS 62 </v>
      </c>
      <c r="B28" s="3" t="str">
        <f t="shared" si="1"/>
        <v>I</v>
      </c>
      <c r="C28" s="12">
        <f t="shared" si="2"/>
        <v>45222.39</v>
      </c>
      <c r="D28" s="18" t="str">
        <f t="shared" si="3"/>
        <v>vis</v>
      </c>
      <c r="E28" s="44">
        <f>VLOOKUP(C28,Active!C$21:E$971,3,FALSE)</f>
        <v>3832.0008722292396</v>
      </c>
      <c r="F28" s="3" t="s">
        <v>106</v>
      </c>
      <c r="G28" s="18" t="str">
        <f t="shared" si="4"/>
        <v>45222.390</v>
      </c>
      <c r="H28" s="12">
        <f t="shared" si="5"/>
        <v>3832</v>
      </c>
      <c r="I28" s="45" t="s">
        <v>167</v>
      </c>
      <c r="J28" s="46" t="s">
        <v>168</v>
      </c>
      <c r="K28" s="45">
        <v>3832</v>
      </c>
      <c r="L28" s="45" t="s">
        <v>169</v>
      </c>
      <c r="M28" s="46" t="s">
        <v>157</v>
      </c>
      <c r="N28" s="46"/>
      <c r="O28" s="47" t="s">
        <v>158</v>
      </c>
      <c r="P28" s="47" t="s">
        <v>170</v>
      </c>
    </row>
    <row r="29" spans="1:16" ht="12.75" customHeight="1" thickBot="1" x14ac:dyDescent="0.25">
      <c r="A29" s="12" t="str">
        <f t="shared" si="0"/>
        <v> BBS 62 </v>
      </c>
      <c r="B29" s="3" t="str">
        <f t="shared" si="1"/>
        <v>I</v>
      </c>
      <c r="C29" s="12">
        <f t="shared" si="2"/>
        <v>45227.381999999998</v>
      </c>
      <c r="D29" s="18" t="str">
        <f t="shared" si="3"/>
        <v>vis</v>
      </c>
      <c r="E29" s="44">
        <f>VLOOKUP(C29,Active!C$21:E$971,3,FALSE)</f>
        <v>3834.0018687190773</v>
      </c>
      <c r="F29" s="3" t="s">
        <v>106</v>
      </c>
      <c r="G29" s="18" t="str">
        <f t="shared" si="4"/>
        <v>45227.382</v>
      </c>
      <c r="H29" s="12">
        <f t="shared" si="5"/>
        <v>3834</v>
      </c>
      <c r="I29" s="45" t="s">
        <v>171</v>
      </c>
      <c r="J29" s="46" t="s">
        <v>172</v>
      </c>
      <c r="K29" s="45">
        <v>3834</v>
      </c>
      <c r="L29" s="45" t="s">
        <v>173</v>
      </c>
      <c r="M29" s="46" t="s">
        <v>157</v>
      </c>
      <c r="N29" s="46"/>
      <c r="O29" s="47" t="s">
        <v>158</v>
      </c>
      <c r="P29" s="47" t="s">
        <v>170</v>
      </c>
    </row>
    <row r="30" spans="1:16" ht="12.75" customHeight="1" thickBot="1" x14ac:dyDescent="0.25">
      <c r="A30" s="12" t="str">
        <f t="shared" si="0"/>
        <v> BBS 63 </v>
      </c>
      <c r="B30" s="3" t="str">
        <f t="shared" si="1"/>
        <v>I</v>
      </c>
      <c r="C30" s="12">
        <f t="shared" si="2"/>
        <v>45262.292999999998</v>
      </c>
      <c r="D30" s="18" t="str">
        <f t="shared" si="3"/>
        <v>vis</v>
      </c>
      <c r="E30" s="44">
        <f>VLOOKUP(C30,Active!C$21:E$971,3,FALSE)</f>
        <v>3847.9956164067275</v>
      </c>
      <c r="F30" s="3" t="s">
        <v>106</v>
      </c>
      <c r="G30" s="18" t="str">
        <f t="shared" si="4"/>
        <v>45262.293</v>
      </c>
      <c r="H30" s="12">
        <f t="shared" si="5"/>
        <v>3848</v>
      </c>
      <c r="I30" s="45" t="s">
        <v>174</v>
      </c>
      <c r="J30" s="46" t="s">
        <v>175</v>
      </c>
      <c r="K30" s="45">
        <v>3848</v>
      </c>
      <c r="L30" s="45" t="s">
        <v>132</v>
      </c>
      <c r="M30" s="46" t="s">
        <v>157</v>
      </c>
      <c r="N30" s="46"/>
      <c r="O30" s="47" t="s">
        <v>176</v>
      </c>
      <c r="P30" s="47" t="s">
        <v>177</v>
      </c>
    </row>
    <row r="31" spans="1:16" ht="12.75" customHeight="1" thickBot="1" x14ac:dyDescent="0.25">
      <c r="A31" s="12" t="str">
        <f t="shared" si="0"/>
        <v> BBS 64 </v>
      </c>
      <c r="B31" s="3" t="str">
        <f t="shared" si="1"/>
        <v>I</v>
      </c>
      <c r="C31" s="12">
        <f t="shared" si="2"/>
        <v>45277.258999999998</v>
      </c>
      <c r="D31" s="18" t="str">
        <f t="shared" si="3"/>
        <v>vis</v>
      </c>
      <c r="E31" s="44">
        <f>VLOOKUP(C31,Active!C$21:E$971,3,FALSE)</f>
        <v>3853.9945974698135</v>
      </c>
      <c r="F31" s="3" t="s">
        <v>106</v>
      </c>
      <c r="G31" s="18" t="str">
        <f t="shared" si="4"/>
        <v>45277.259</v>
      </c>
      <c r="H31" s="12">
        <f t="shared" si="5"/>
        <v>3854</v>
      </c>
      <c r="I31" s="45" t="s">
        <v>178</v>
      </c>
      <c r="J31" s="46" t="s">
        <v>179</v>
      </c>
      <c r="K31" s="45">
        <v>3854</v>
      </c>
      <c r="L31" s="45" t="s">
        <v>180</v>
      </c>
      <c r="M31" s="46" t="s">
        <v>157</v>
      </c>
      <c r="N31" s="46"/>
      <c r="O31" s="47" t="s">
        <v>176</v>
      </c>
      <c r="P31" s="47" t="s">
        <v>181</v>
      </c>
    </row>
    <row r="32" spans="1:16" ht="12.75" customHeight="1" thickBot="1" x14ac:dyDescent="0.25">
      <c r="A32" s="12" t="str">
        <f t="shared" si="0"/>
        <v> BBS 64 </v>
      </c>
      <c r="B32" s="3" t="str">
        <f t="shared" si="1"/>
        <v>I</v>
      </c>
      <c r="C32" s="12">
        <f t="shared" si="2"/>
        <v>45277.262000000002</v>
      </c>
      <c r="D32" s="18" t="str">
        <f t="shared" si="3"/>
        <v>vis</v>
      </c>
      <c r="E32" s="44">
        <f>VLOOKUP(C32,Active!C$21:E$971,3,FALSE)</f>
        <v>3853.9957999917442</v>
      </c>
      <c r="F32" s="3" t="s">
        <v>106</v>
      </c>
      <c r="G32" s="18" t="str">
        <f t="shared" si="4"/>
        <v>45277.262</v>
      </c>
      <c r="H32" s="12">
        <f t="shared" si="5"/>
        <v>3854</v>
      </c>
      <c r="I32" s="45" t="s">
        <v>182</v>
      </c>
      <c r="J32" s="46" t="s">
        <v>183</v>
      </c>
      <c r="K32" s="45">
        <v>3854</v>
      </c>
      <c r="L32" s="45" t="s">
        <v>184</v>
      </c>
      <c r="M32" s="46" t="s">
        <v>157</v>
      </c>
      <c r="N32" s="46"/>
      <c r="O32" s="47" t="s">
        <v>158</v>
      </c>
      <c r="P32" s="47" t="s">
        <v>181</v>
      </c>
    </row>
    <row r="33" spans="1:16" ht="12.75" customHeight="1" thickBot="1" x14ac:dyDescent="0.25">
      <c r="A33" s="12" t="str">
        <f t="shared" si="0"/>
        <v>BAVM 38 </v>
      </c>
      <c r="B33" s="3" t="str">
        <f t="shared" si="1"/>
        <v>I</v>
      </c>
      <c r="C33" s="12">
        <f t="shared" si="2"/>
        <v>45606.607000000004</v>
      </c>
      <c r="D33" s="18" t="str">
        <f t="shared" si="3"/>
        <v>vis</v>
      </c>
      <c r="E33" s="44">
        <f>VLOOKUP(C33,Active!C$21:E$971,3,FALSE)</f>
        <v>3986.0106615594241</v>
      </c>
      <c r="F33" s="3" t="s">
        <v>106</v>
      </c>
      <c r="G33" s="18" t="str">
        <f t="shared" si="4"/>
        <v>45606.607</v>
      </c>
      <c r="H33" s="12">
        <f t="shared" si="5"/>
        <v>3986</v>
      </c>
      <c r="I33" s="45" t="s">
        <v>190</v>
      </c>
      <c r="J33" s="46" t="s">
        <v>191</v>
      </c>
      <c r="K33" s="45">
        <v>3986</v>
      </c>
      <c r="L33" s="45" t="s">
        <v>192</v>
      </c>
      <c r="M33" s="46" t="s">
        <v>108</v>
      </c>
      <c r="N33" s="46"/>
      <c r="O33" s="47" t="s">
        <v>188</v>
      </c>
      <c r="P33" s="48" t="s">
        <v>189</v>
      </c>
    </row>
    <row r="34" spans="1:16" ht="12.75" customHeight="1" thickBot="1" x14ac:dyDescent="0.25">
      <c r="A34" s="12" t="str">
        <f t="shared" si="0"/>
        <v> BBS 69 </v>
      </c>
      <c r="B34" s="3" t="str">
        <f t="shared" si="1"/>
        <v>I</v>
      </c>
      <c r="C34" s="12">
        <f t="shared" si="2"/>
        <v>45636.498</v>
      </c>
      <c r="D34" s="18" t="str">
        <f t="shared" si="3"/>
        <v>vis</v>
      </c>
      <c r="E34" s="44">
        <f>VLOOKUP(C34,Active!C$21:E$971,3,FALSE)</f>
        <v>3997.992189219231</v>
      </c>
      <c r="F34" s="3" t="s">
        <v>106</v>
      </c>
      <c r="G34" s="18" t="str">
        <f t="shared" si="4"/>
        <v>45636.498</v>
      </c>
      <c r="H34" s="12">
        <f t="shared" si="5"/>
        <v>3998</v>
      </c>
      <c r="I34" s="45" t="s">
        <v>193</v>
      </c>
      <c r="J34" s="46" t="s">
        <v>194</v>
      </c>
      <c r="K34" s="45">
        <v>3998</v>
      </c>
      <c r="L34" s="45" t="s">
        <v>195</v>
      </c>
      <c r="M34" s="46" t="s">
        <v>157</v>
      </c>
      <c r="N34" s="46"/>
      <c r="O34" s="47" t="s">
        <v>158</v>
      </c>
      <c r="P34" s="47" t="s">
        <v>196</v>
      </c>
    </row>
    <row r="35" spans="1:16" ht="12.75" customHeight="1" thickBot="1" x14ac:dyDescent="0.25">
      <c r="A35" s="12" t="str">
        <f t="shared" si="0"/>
        <v> BBS 69 </v>
      </c>
      <c r="B35" s="3" t="str">
        <f t="shared" si="1"/>
        <v>I</v>
      </c>
      <c r="C35" s="12">
        <f t="shared" si="2"/>
        <v>45646.485999999997</v>
      </c>
      <c r="D35" s="18" t="str">
        <f t="shared" si="3"/>
        <v>vis</v>
      </c>
      <c r="E35" s="44">
        <f>VLOOKUP(C35,Active!C$21:E$971,3,FALSE)</f>
        <v>4001.9957855614789</v>
      </c>
      <c r="F35" s="3" t="s">
        <v>106</v>
      </c>
      <c r="G35" s="18" t="str">
        <f t="shared" si="4"/>
        <v>45646.486</v>
      </c>
      <c r="H35" s="12">
        <f t="shared" si="5"/>
        <v>4002</v>
      </c>
      <c r="I35" s="45" t="s">
        <v>197</v>
      </c>
      <c r="J35" s="46" t="s">
        <v>198</v>
      </c>
      <c r="K35" s="45">
        <v>4002</v>
      </c>
      <c r="L35" s="45" t="s">
        <v>132</v>
      </c>
      <c r="M35" s="46" t="s">
        <v>157</v>
      </c>
      <c r="N35" s="46"/>
      <c r="O35" s="47" t="s">
        <v>199</v>
      </c>
      <c r="P35" s="47" t="s">
        <v>196</v>
      </c>
    </row>
    <row r="36" spans="1:16" ht="12.75" customHeight="1" thickBot="1" x14ac:dyDescent="0.25">
      <c r="A36" s="12" t="str">
        <f t="shared" si="0"/>
        <v> BBS 70 </v>
      </c>
      <c r="B36" s="3" t="str">
        <f t="shared" si="1"/>
        <v>I</v>
      </c>
      <c r="C36" s="12">
        <f t="shared" si="2"/>
        <v>45701.364999999998</v>
      </c>
      <c r="D36" s="18" t="str">
        <f t="shared" si="3"/>
        <v>vis</v>
      </c>
      <c r="E36" s="44">
        <f>VLOOKUP(C36,Active!C$21:E$971,3,FALSE)</f>
        <v>4023.9935192084836</v>
      </c>
      <c r="F36" s="3" t="s">
        <v>106</v>
      </c>
      <c r="G36" s="18" t="str">
        <f t="shared" si="4"/>
        <v>45701.365</v>
      </c>
      <c r="H36" s="12">
        <f t="shared" si="5"/>
        <v>4024</v>
      </c>
      <c r="I36" s="45" t="s">
        <v>200</v>
      </c>
      <c r="J36" s="46" t="s">
        <v>201</v>
      </c>
      <c r="K36" s="45">
        <v>4024</v>
      </c>
      <c r="L36" s="45" t="s">
        <v>202</v>
      </c>
      <c r="M36" s="46" t="s">
        <v>157</v>
      </c>
      <c r="N36" s="46"/>
      <c r="O36" s="47" t="s">
        <v>176</v>
      </c>
      <c r="P36" s="47" t="s">
        <v>203</v>
      </c>
    </row>
    <row r="37" spans="1:16" ht="12.75" customHeight="1" thickBot="1" x14ac:dyDescent="0.25">
      <c r="A37" s="12" t="str">
        <f t="shared" si="0"/>
        <v> BBS 70 </v>
      </c>
      <c r="B37" s="3" t="str">
        <f t="shared" si="1"/>
        <v>I</v>
      </c>
      <c r="C37" s="12">
        <f t="shared" si="2"/>
        <v>45701.368000000002</v>
      </c>
      <c r="D37" s="18" t="str">
        <f t="shared" si="3"/>
        <v>vis</v>
      </c>
      <c r="E37" s="44">
        <f>VLOOKUP(C37,Active!C$21:E$971,3,FALSE)</f>
        <v>4023.9947217304143</v>
      </c>
      <c r="F37" s="3" t="s">
        <v>106</v>
      </c>
      <c r="G37" s="18" t="str">
        <f t="shared" si="4"/>
        <v>45701.368</v>
      </c>
      <c r="H37" s="12">
        <f t="shared" si="5"/>
        <v>4024</v>
      </c>
      <c r="I37" s="45" t="s">
        <v>204</v>
      </c>
      <c r="J37" s="46" t="s">
        <v>205</v>
      </c>
      <c r="K37" s="45">
        <v>4024</v>
      </c>
      <c r="L37" s="45" t="s">
        <v>180</v>
      </c>
      <c r="M37" s="46" t="s">
        <v>157</v>
      </c>
      <c r="N37" s="46"/>
      <c r="O37" s="47" t="s">
        <v>199</v>
      </c>
      <c r="P37" s="47" t="s">
        <v>203</v>
      </c>
    </row>
    <row r="38" spans="1:16" ht="12.75" customHeight="1" thickBot="1" x14ac:dyDescent="0.25">
      <c r="A38" s="12" t="str">
        <f t="shared" si="0"/>
        <v> BBS 71 </v>
      </c>
      <c r="B38" s="3" t="str">
        <f t="shared" si="1"/>
        <v>I</v>
      </c>
      <c r="C38" s="12">
        <f t="shared" si="2"/>
        <v>45731.326000000001</v>
      </c>
      <c r="D38" s="18" t="str">
        <f t="shared" si="3"/>
        <v>vis</v>
      </c>
      <c r="E38" s="44">
        <f>VLOOKUP(C38,Active!C$21:E$971,3,FALSE)</f>
        <v>4036.0031057133028</v>
      </c>
      <c r="F38" s="3" t="s">
        <v>106</v>
      </c>
      <c r="G38" s="18" t="str">
        <f t="shared" si="4"/>
        <v>45731.326</v>
      </c>
      <c r="H38" s="12">
        <f t="shared" si="5"/>
        <v>4036</v>
      </c>
      <c r="I38" s="45" t="s">
        <v>206</v>
      </c>
      <c r="J38" s="46" t="s">
        <v>207</v>
      </c>
      <c r="K38" s="45">
        <v>4036</v>
      </c>
      <c r="L38" s="45" t="s">
        <v>208</v>
      </c>
      <c r="M38" s="46" t="s">
        <v>157</v>
      </c>
      <c r="N38" s="46"/>
      <c r="O38" s="47" t="s">
        <v>199</v>
      </c>
      <c r="P38" s="47" t="s">
        <v>209</v>
      </c>
    </row>
    <row r="39" spans="1:16" ht="12.75" customHeight="1" thickBot="1" x14ac:dyDescent="0.25">
      <c r="A39" s="12" t="str">
        <f t="shared" si="0"/>
        <v> BBS 74 </v>
      </c>
      <c r="B39" s="3" t="str">
        <f t="shared" si="1"/>
        <v>I</v>
      </c>
      <c r="C39" s="12">
        <f t="shared" si="2"/>
        <v>45973.305</v>
      </c>
      <c r="D39" s="18" t="str">
        <f t="shared" si="3"/>
        <v>vis</v>
      </c>
      <c r="E39" s="44">
        <f>VLOOKUP(C39,Active!C$21:E$971,3,FALSE)</f>
        <v>4132.998123664951</v>
      </c>
      <c r="F39" s="3" t="s">
        <v>106</v>
      </c>
      <c r="G39" s="18" t="str">
        <f t="shared" si="4"/>
        <v>45973.305</v>
      </c>
      <c r="H39" s="12">
        <f t="shared" si="5"/>
        <v>4133</v>
      </c>
      <c r="I39" s="45" t="s">
        <v>210</v>
      </c>
      <c r="J39" s="46" t="s">
        <v>211</v>
      </c>
      <c r="K39" s="45">
        <v>4133</v>
      </c>
      <c r="L39" s="45" t="s">
        <v>212</v>
      </c>
      <c r="M39" s="46" t="s">
        <v>157</v>
      </c>
      <c r="N39" s="46"/>
      <c r="O39" s="47" t="s">
        <v>176</v>
      </c>
      <c r="P39" s="47" t="s">
        <v>213</v>
      </c>
    </row>
    <row r="40" spans="1:16" ht="12.75" customHeight="1" thickBot="1" x14ac:dyDescent="0.25">
      <c r="A40" s="12" t="str">
        <f t="shared" si="0"/>
        <v> BBS 74 </v>
      </c>
      <c r="B40" s="3" t="str">
        <f t="shared" si="1"/>
        <v>I</v>
      </c>
      <c r="C40" s="12">
        <f t="shared" si="2"/>
        <v>45988.279000000002</v>
      </c>
      <c r="D40" s="18" t="str">
        <f t="shared" si="3"/>
        <v>vis</v>
      </c>
      <c r="E40" s="44">
        <f>VLOOKUP(C40,Active!C$21:E$971,3,FALSE)</f>
        <v>4139.000311453181</v>
      </c>
      <c r="F40" s="3" t="s">
        <v>106</v>
      </c>
      <c r="G40" s="18" t="str">
        <f t="shared" si="4"/>
        <v>45988.279</v>
      </c>
      <c r="H40" s="12">
        <f t="shared" si="5"/>
        <v>4139</v>
      </c>
      <c r="I40" s="45" t="s">
        <v>214</v>
      </c>
      <c r="J40" s="46" t="s">
        <v>215</v>
      </c>
      <c r="K40" s="45">
        <v>4139</v>
      </c>
      <c r="L40" s="45" t="s">
        <v>165</v>
      </c>
      <c r="M40" s="46" t="s">
        <v>157</v>
      </c>
      <c r="N40" s="46"/>
      <c r="O40" s="47" t="s">
        <v>176</v>
      </c>
      <c r="P40" s="47" t="s">
        <v>213</v>
      </c>
    </row>
    <row r="41" spans="1:16" ht="12.75" customHeight="1" thickBot="1" x14ac:dyDescent="0.25">
      <c r="A41" s="12" t="str">
        <f t="shared" si="0"/>
        <v> BBS 79 </v>
      </c>
      <c r="B41" s="3" t="str">
        <f t="shared" si="1"/>
        <v>I</v>
      </c>
      <c r="C41" s="12">
        <f t="shared" si="2"/>
        <v>46402.417999999998</v>
      </c>
      <c r="D41" s="18" t="str">
        <f t="shared" si="3"/>
        <v>vis</v>
      </c>
      <c r="E41" s="44">
        <f>VLOOKUP(C41,Active!C$21:E$971,3,FALSE)</f>
        <v>4305.0040545031034</v>
      </c>
      <c r="F41" s="3" t="s">
        <v>106</v>
      </c>
      <c r="G41" s="18" t="str">
        <f t="shared" si="4"/>
        <v>46402.418</v>
      </c>
      <c r="H41" s="12">
        <f t="shared" si="5"/>
        <v>4305</v>
      </c>
      <c r="I41" s="45" t="s">
        <v>216</v>
      </c>
      <c r="J41" s="46" t="s">
        <v>217</v>
      </c>
      <c r="K41" s="45">
        <v>4305</v>
      </c>
      <c r="L41" s="45" t="s">
        <v>218</v>
      </c>
      <c r="M41" s="46" t="s">
        <v>157</v>
      </c>
      <c r="N41" s="46"/>
      <c r="O41" s="47" t="s">
        <v>199</v>
      </c>
      <c r="P41" s="47" t="s">
        <v>219</v>
      </c>
    </row>
    <row r="42" spans="1:16" ht="12.75" customHeight="1" thickBot="1" x14ac:dyDescent="0.25">
      <c r="A42" s="12" t="str">
        <f t="shared" si="0"/>
        <v> BBS 80 </v>
      </c>
      <c r="B42" s="3" t="str">
        <f t="shared" si="1"/>
        <v>I</v>
      </c>
      <c r="C42" s="12">
        <f t="shared" si="2"/>
        <v>46639.394999999997</v>
      </c>
      <c r="D42" s="18" t="str">
        <f t="shared" si="3"/>
        <v>vis</v>
      </c>
      <c r="E42" s="44">
        <f>VLOOKUP(C42,Active!C$21:E$971,3,FALSE)</f>
        <v>4399.994067558483</v>
      </c>
      <c r="F42" s="3" t="s">
        <v>106</v>
      </c>
      <c r="G42" s="18" t="str">
        <f t="shared" si="4"/>
        <v>46639.395</v>
      </c>
      <c r="H42" s="12">
        <f t="shared" si="5"/>
        <v>4400</v>
      </c>
      <c r="I42" s="45" t="s">
        <v>220</v>
      </c>
      <c r="J42" s="46" t="s">
        <v>221</v>
      </c>
      <c r="K42" s="45">
        <v>4400</v>
      </c>
      <c r="L42" s="45" t="s">
        <v>124</v>
      </c>
      <c r="M42" s="46" t="s">
        <v>157</v>
      </c>
      <c r="N42" s="46"/>
      <c r="O42" s="47" t="s">
        <v>158</v>
      </c>
      <c r="P42" s="47" t="s">
        <v>222</v>
      </c>
    </row>
    <row r="43" spans="1:16" ht="12.75" customHeight="1" thickBot="1" x14ac:dyDescent="0.25">
      <c r="A43" s="12" t="str">
        <f t="shared" ref="A43:A74" si="6">P43</f>
        <v> BRNO 30 </v>
      </c>
      <c r="B43" s="3" t="str">
        <f t="shared" ref="B43:B74" si="7">IF(H43=INT(H43),"I","II")</f>
        <v>I</v>
      </c>
      <c r="C43" s="12">
        <f t="shared" ref="C43:C74" si="8">1*G43</f>
        <v>47098.470999999998</v>
      </c>
      <c r="D43" s="18" t="str">
        <f t="shared" ref="D43:D74" si="9">VLOOKUP(F43,I$1:J$5,2,FALSE)</f>
        <v>vis</v>
      </c>
      <c r="E43" s="44">
        <f>VLOOKUP(C43,Active!C$21:E$971,3,FALSE)</f>
        <v>4584.0103865827405</v>
      </c>
      <c r="F43" s="3" t="s">
        <v>106</v>
      </c>
      <c r="G43" s="18" t="str">
        <f t="shared" ref="G43:G74" si="10">MID(I43,3,LEN(I43)-3)</f>
        <v>47098.471</v>
      </c>
      <c r="H43" s="12">
        <f t="shared" ref="H43:H74" si="11">1*K43</f>
        <v>4584</v>
      </c>
      <c r="I43" s="45" t="s">
        <v>223</v>
      </c>
      <c r="J43" s="46" t="s">
        <v>224</v>
      </c>
      <c r="K43" s="45">
        <v>4584</v>
      </c>
      <c r="L43" s="45" t="s">
        <v>225</v>
      </c>
      <c r="M43" s="46" t="s">
        <v>157</v>
      </c>
      <c r="N43" s="46"/>
      <c r="O43" s="47" t="s">
        <v>226</v>
      </c>
      <c r="P43" s="47" t="s">
        <v>227</v>
      </c>
    </row>
    <row r="44" spans="1:16" ht="12.75" customHeight="1" thickBot="1" x14ac:dyDescent="0.25">
      <c r="A44" s="12" t="str">
        <f t="shared" si="6"/>
        <v> BRNO 30 </v>
      </c>
      <c r="B44" s="3" t="str">
        <f t="shared" si="7"/>
        <v>I</v>
      </c>
      <c r="C44" s="12">
        <f t="shared" si="8"/>
        <v>47098.485000000001</v>
      </c>
      <c r="D44" s="18" t="str">
        <f t="shared" si="9"/>
        <v>vis</v>
      </c>
      <c r="E44" s="44">
        <f>VLOOKUP(C44,Active!C$21:E$971,3,FALSE)</f>
        <v>4584.0159983517442</v>
      </c>
      <c r="F44" s="3" t="s">
        <v>106</v>
      </c>
      <c r="G44" s="18" t="str">
        <f t="shared" si="10"/>
        <v>47098.485</v>
      </c>
      <c r="H44" s="12">
        <f t="shared" si="11"/>
        <v>4584</v>
      </c>
      <c r="I44" s="45" t="s">
        <v>228</v>
      </c>
      <c r="J44" s="46" t="s">
        <v>229</v>
      </c>
      <c r="K44" s="45">
        <v>4584</v>
      </c>
      <c r="L44" s="45" t="s">
        <v>230</v>
      </c>
      <c r="M44" s="46" t="s">
        <v>157</v>
      </c>
      <c r="N44" s="46"/>
      <c r="O44" s="47" t="s">
        <v>231</v>
      </c>
      <c r="P44" s="47" t="s">
        <v>227</v>
      </c>
    </row>
    <row r="45" spans="1:16" ht="12.75" customHeight="1" thickBot="1" x14ac:dyDescent="0.25">
      <c r="A45" s="12" t="str">
        <f t="shared" si="6"/>
        <v> BRNO 30 </v>
      </c>
      <c r="B45" s="3" t="str">
        <f t="shared" si="7"/>
        <v>I</v>
      </c>
      <c r="C45" s="12">
        <f t="shared" si="8"/>
        <v>47123.438999999998</v>
      </c>
      <c r="D45" s="18" t="str">
        <f t="shared" si="9"/>
        <v>vis</v>
      </c>
      <c r="E45" s="44">
        <f>VLOOKUP(C45,Active!C$21:E$971,3,FALSE)</f>
        <v>4594.018575757078</v>
      </c>
      <c r="F45" s="3" t="s">
        <v>106</v>
      </c>
      <c r="G45" s="18" t="str">
        <f t="shared" si="10"/>
        <v>47123.439</v>
      </c>
      <c r="H45" s="12">
        <f t="shared" si="11"/>
        <v>4594</v>
      </c>
      <c r="I45" s="45" t="s">
        <v>232</v>
      </c>
      <c r="J45" s="46" t="s">
        <v>233</v>
      </c>
      <c r="K45" s="45">
        <v>4594</v>
      </c>
      <c r="L45" s="45" t="s">
        <v>234</v>
      </c>
      <c r="M45" s="46" t="s">
        <v>157</v>
      </c>
      <c r="N45" s="46"/>
      <c r="O45" s="47" t="s">
        <v>226</v>
      </c>
      <c r="P45" s="47" t="s">
        <v>227</v>
      </c>
    </row>
    <row r="46" spans="1:16" ht="12.75" customHeight="1" thickBot="1" x14ac:dyDescent="0.25">
      <c r="A46" s="12" t="str">
        <f t="shared" si="6"/>
        <v> BBS 86 </v>
      </c>
      <c r="B46" s="3" t="str">
        <f t="shared" si="7"/>
        <v>I</v>
      </c>
      <c r="C46" s="12">
        <f t="shared" si="8"/>
        <v>47153.358</v>
      </c>
      <c r="D46" s="18" t="str">
        <f t="shared" si="9"/>
        <v>vis</v>
      </c>
      <c r="E46" s="44">
        <f>VLOOKUP(C46,Active!C$21:E$971,3,FALSE)</f>
        <v>4606.0113269548901</v>
      </c>
      <c r="F46" s="3" t="s">
        <v>106</v>
      </c>
      <c r="G46" s="18" t="str">
        <f t="shared" si="10"/>
        <v>47153.358</v>
      </c>
      <c r="H46" s="12">
        <f t="shared" si="11"/>
        <v>4606</v>
      </c>
      <c r="I46" s="45" t="s">
        <v>235</v>
      </c>
      <c r="J46" s="46" t="s">
        <v>236</v>
      </c>
      <c r="K46" s="45">
        <v>4606</v>
      </c>
      <c r="L46" s="45" t="s">
        <v>237</v>
      </c>
      <c r="M46" s="46" t="s">
        <v>157</v>
      </c>
      <c r="N46" s="46"/>
      <c r="O46" s="47" t="s">
        <v>238</v>
      </c>
      <c r="P46" s="47" t="s">
        <v>239</v>
      </c>
    </row>
    <row r="47" spans="1:16" ht="12.75" customHeight="1" thickBot="1" x14ac:dyDescent="0.25">
      <c r="A47" s="12" t="str">
        <f t="shared" si="6"/>
        <v> BRNO 30 </v>
      </c>
      <c r="B47" s="3" t="str">
        <f t="shared" si="7"/>
        <v>I</v>
      </c>
      <c r="C47" s="12">
        <f t="shared" si="8"/>
        <v>47804.5</v>
      </c>
      <c r="D47" s="18" t="str">
        <f t="shared" si="9"/>
        <v>vis</v>
      </c>
      <c r="E47" s="44">
        <f>VLOOKUP(C47,Active!C$21:E$971,3,FALSE)</f>
        <v>4867.0155049169125</v>
      </c>
      <c r="F47" s="3" t="s">
        <v>106</v>
      </c>
      <c r="G47" s="18" t="str">
        <f t="shared" si="10"/>
        <v>47804.500</v>
      </c>
      <c r="H47" s="12">
        <f t="shared" si="11"/>
        <v>4867</v>
      </c>
      <c r="I47" s="45" t="s">
        <v>240</v>
      </c>
      <c r="J47" s="46" t="s">
        <v>241</v>
      </c>
      <c r="K47" s="45">
        <v>4867</v>
      </c>
      <c r="L47" s="45" t="s">
        <v>242</v>
      </c>
      <c r="M47" s="46" t="s">
        <v>157</v>
      </c>
      <c r="N47" s="46"/>
      <c r="O47" s="47" t="s">
        <v>231</v>
      </c>
      <c r="P47" s="47" t="s">
        <v>227</v>
      </c>
    </row>
    <row r="48" spans="1:16" ht="12.75" customHeight="1" thickBot="1" x14ac:dyDescent="0.25">
      <c r="A48" s="12" t="str">
        <f t="shared" si="6"/>
        <v> BRNO 30 </v>
      </c>
      <c r="B48" s="3" t="str">
        <f t="shared" si="7"/>
        <v>I</v>
      </c>
      <c r="C48" s="12">
        <f t="shared" si="8"/>
        <v>47804.504999999997</v>
      </c>
      <c r="D48" s="18" t="str">
        <f t="shared" si="9"/>
        <v>vis</v>
      </c>
      <c r="E48" s="44">
        <f>VLOOKUP(C48,Active!C$21:E$971,3,FALSE)</f>
        <v>4867.0175091201263</v>
      </c>
      <c r="F48" s="3" t="s">
        <v>106</v>
      </c>
      <c r="G48" s="18" t="str">
        <f t="shared" si="10"/>
        <v>47804.505</v>
      </c>
      <c r="H48" s="12">
        <f t="shared" si="11"/>
        <v>4867</v>
      </c>
      <c r="I48" s="45" t="s">
        <v>243</v>
      </c>
      <c r="J48" s="46" t="s">
        <v>244</v>
      </c>
      <c r="K48" s="45">
        <v>4867</v>
      </c>
      <c r="L48" s="45" t="s">
        <v>245</v>
      </c>
      <c r="M48" s="46" t="s">
        <v>157</v>
      </c>
      <c r="N48" s="46"/>
      <c r="O48" s="47" t="s">
        <v>226</v>
      </c>
      <c r="P48" s="47" t="s">
        <v>227</v>
      </c>
    </row>
    <row r="49" spans="1:16" ht="12.75" customHeight="1" thickBot="1" x14ac:dyDescent="0.25">
      <c r="A49" s="12" t="str">
        <f t="shared" si="6"/>
        <v> BRNO 30 </v>
      </c>
      <c r="B49" s="3" t="str">
        <f t="shared" si="7"/>
        <v>I</v>
      </c>
      <c r="C49" s="12">
        <f t="shared" si="8"/>
        <v>47804.508999999998</v>
      </c>
      <c r="D49" s="18" t="str">
        <f t="shared" si="9"/>
        <v>vis</v>
      </c>
      <c r="E49" s="44">
        <f>VLOOKUP(C49,Active!C$21:E$971,3,FALSE)</f>
        <v>4867.0191124826988</v>
      </c>
      <c r="F49" s="3" t="s">
        <v>106</v>
      </c>
      <c r="G49" s="18" t="str">
        <f t="shared" si="10"/>
        <v>47804.509</v>
      </c>
      <c r="H49" s="12">
        <f t="shared" si="11"/>
        <v>4867</v>
      </c>
      <c r="I49" s="45" t="s">
        <v>246</v>
      </c>
      <c r="J49" s="46" t="s">
        <v>247</v>
      </c>
      <c r="K49" s="45">
        <v>4867</v>
      </c>
      <c r="L49" s="45" t="s">
        <v>248</v>
      </c>
      <c r="M49" s="46" t="s">
        <v>157</v>
      </c>
      <c r="N49" s="46"/>
      <c r="O49" s="47" t="s">
        <v>249</v>
      </c>
      <c r="P49" s="47" t="s">
        <v>227</v>
      </c>
    </row>
    <row r="50" spans="1:16" ht="12.75" customHeight="1" thickBot="1" x14ac:dyDescent="0.25">
      <c r="A50" s="12" t="str">
        <f t="shared" si="6"/>
        <v> BBS 93 </v>
      </c>
      <c r="B50" s="3" t="str">
        <f t="shared" si="7"/>
        <v>I</v>
      </c>
      <c r="C50" s="12">
        <f t="shared" si="8"/>
        <v>47824.457999999999</v>
      </c>
      <c r="D50" s="18" t="str">
        <f t="shared" si="9"/>
        <v>vis</v>
      </c>
      <c r="E50" s="44">
        <f>VLOOKUP(C50,Active!C$21:E$971,3,FALSE)</f>
        <v>4875.0154824698357</v>
      </c>
      <c r="F50" s="3" t="s">
        <v>106</v>
      </c>
      <c r="G50" s="18" t="str">
        <f t="shared" si="10"/>
        <v>47824.458</v>
      </c>
      <c r="H50" s="12">
        <f t="shared" si="11"/>
        <v>4875</v>
      </c>
      <c r="I50" s="45" t="s">
        <v>257</v>
      </c>
      <c r="J50" s="46" t="s">
        <v>258</v>
      </c>
      <c r="K50" s="45">
        <v>4875</v>
      </c>
      <c r="L50" s="45" t="s">
        <v>242</v>
      </c>
      <c r="M50" s="46" t="s">
        <v>157</v>
      </c>
      <c r="N50" s="46"/>
      <c r="O50" s="47" t="s">
        <v>238</v>
      </c>
      <c r="P50" s="47" t="s">
        <v>259</v>
      </c>
    </row>
    <row r="51" spans="1:16" ht="12.75" customHeight="1" thickBot="1" x14ac:dyDescent="0.25">
      <c r="A51" s="12" t="str">
        <f t="shared" si="6"/>
        <v>BAVM 56 </v>
      </c>
      <c r="B51" s="3" t="str">
        <f t="shared" si="7"/>
        <v>I</v>
      </c>
      <c r="C51" s="12">
        <f t="shared" si="8"/>
        <v>47864.394999999997</v>
      </c>
      <c r="D51" s="18" t="str">
        <f t="shared" si="9"/>
        <v>vis</v>
      </c>
      <c r="E51" s="44">
        <f>VLOOKUP(C51,Active!C$21:E$971,3,FALSE)</f>
        <v>4891.0238552291858</v>
      </c>
      <c r="F51" s="3" t="s">
        <v>106</v>
      </c>
      <c r="G51" s="18" t="str">
        <f t="shared" si="10"/>
        <v>47864.395</v>
      </c>
      <c r="H51" s="12">
        <f t="shared" si="11"/>
        <v>4891</v>
      </c>
      <c r="I51" s="45" t="s">
        <v>260</v>
      </c>
      <c r="J51" s="46" t="s">
        <v>261</v>
      </c>
      <c r="K51" s="45">
        <v>4891</v>
      </c>
      <c r="L51" s="45" t="s">
        <v>262</v>
      </c>
      <c r="M51" s="46" t="s">
        <v>108</v>
      </c>
      <c r="N51" s="46"/>
      <c r="O51" s="47" t="s">
        <v>263</v>
      </c>
      <c r="P51" s="48" t="s">
        <v>256</v>
      </c>
    </row>
    <row r="52" spans="1:16" ht="12.75" customHeight="1" thickBot="1" x14ac:dyDescent="0.25">
      <c r="A52" s="12" t="str">
        <f t="shared" si="6"/>
        <v> BBS 100 </v>
      </c>
      <c r="B52" s="3" t="str">
        <f t="shared" si="7"/>
        <v>I</v>
      </c>
      <c r="C52" s="12">
        <f t="shared" si="8"/>
        <v>48620.285000000003</v>
      </c>
      <c r="D52" s="18" t="str">
        <f t="shared" si="9"/>
        <v>vis</v>
      </c>
      <c r="E52" s="44">
        <f>VLOOKUP(C52,Active!C$21:E$971,3,FALSE)</f>
        <v>5194.0152888638067</v>
      </c>
      <c r="F52" s="3" t="s">
        <v>106</v>
      </c>
      <c r="G52" s="18" t="str">
        <f t="shared" si="10"/>
        <v>48620.285</v>
      </c>
      <c r="H52" s="12">
        <f t="shared" si="11"/>
        <v>5194</v>
      </c>
      <c r="I52" s="45" t="s">
        <v>264</v>
      </c>
      <c r="J52" s="46" t="s">
        <v>265</v>
      </c>
      <c r="K52" s="45">
        <v>5194</v>
      </c>
      <c r="L52" s="45" t="s">
        <v>266</v>
      </c>
      <c r="M52" s="46" t="s">
        <v>157</v>
      </c>
      <c r="N52" s="46"/>
      <c r="O52" s="47" t="s">
        <v>238</v>
      </c>
      <c r="P52" s="47" t="s">
        <v>267</v>
      </c>
    </row>
    <row r="53" spans="1:16" ht="12.75" customHeight="1" thickBot="1" x14ac:dyDescent="0.25">
      <c r="A53" s="12" t="str">
        <f t="shared" si="6"/>
        <v> BBS 105 </v>
      </c>
      <c r="B53" s="3" t="str">
        <f t="shared" si="7"/>
        <v>I</v>
      </c>
      <c r="C53" s="12">
        <f t="shared" si="8"/>
        <v>49331.296999999999</v>
      </c>
      <c r="D53" s="18" t="str">
        <f t="shared" si="9"/>
        <v>vis</v>
      </c>
      <c r="E53" s="44">
        <f>VLOOKUP(C53,Active!C$21:E$971,3,FALSE)</f>
        <v>5479.017796122027</v>
      </c>
      <c r="F53" s="3" t="s">
        <v>106</v>
      </c>
      <c r="G53" s="18" t="str">
        <f t="shared" si="10"/>
        <v>49331.297</v>
      </c>
      <c r="H53" s="12">
        <f t="shared" si="11"/>
        <v>5479</v>
      </c>
      <c r="I53" s="45" t="s">
        <v>268</v>
      </c>
      <c r="J53" s="46" t="s">
        <v>269</v>
      </c>
      <c r="K53" s="45">
        <v>5479</v>
      </c>
      <c r="L53" s="45" t="s">
        <v>245</v>
      </c>
      <c r="M53" s="46" t="s">
        <v>157</v>
      </c>
      <c r="N53" s="46"/>
      <c r="O53" s="47" t="s">
        <v>238</v>
      </c>
      <c r="P53" s="47" t="s">
        <v>270</v>
      </c>
    </row>
    <row r="54" spans="1:16" ht="12.75" customHeight="1" thickBot="1" x14ac:dyDescent="0.25">
      <c r="A54" s="12" t="str">
        <f t="shared" si="6"/>
        <v> BBS 110 </v>
      </c>
      <c r="B54" s="3" t="str">
        <f t="shared" si="7"/>
        <v>I</v>
      </c>
      <c r="C54" s="12">
        <f t="shared" si="8"/>
        <v>50017.364000000001</v>
      </c>
      <c r="D54" s="18" t="str">
        <f t="shared" si="9"/>
        <v>vis</v>
      </c>
      <c r="E54" s="44">
        <f>VLOOKUP(C54,Active!C$21:E$971,3,FALSE)</f>
        <v>5754.0213335407025</v>
      </c>
      <c r="F54" s="3" t="s">
        <v>106</v>
      </c>
      <c r="G54" s="18" t="str">
        <f t="shared" si="10"/>
        <v>50017.364</v>
      </c>
      <c r="H54" s="12">
        <f t="shared" si="11"/>
        <v>5754</v>
      </c>
      <c r="I54" s="45" t="s">
        <v>271</v>
      </c>
      <c r="J54" s="46" t="s">
        <v>272</v>
      </c>
      <c r="K54" s="45">
        <v>5754</v>
      </c>
      <c r="L54" s="45" t="s">
        <v>273</v>
      </c>
      <c r="M54" s="46" t="s">
        <v>157</v>
      </c>
      <c r="N54" s="46"/>
      <c r="O54" s="47" t="s">
        <v>238</v>
      </c>
      <c r="P54" s="47" t="s">
        <v>274</v>
      </c>
    </row>
    <row r="55" spans="1:16" ht="12.75" customHeight="1" thickBot="1" x14ac:dyDescent="0.25">
      <c r="A55" s="12" t="str">
        <f t="shared" si="6"/>
        <v> BBS 111 </v>
      </c>
      <c r="B55" s="3" t="str">
        <f t="shared" si="7"/>
        <v>I</v>
      </c>
      <c r="C55" s="12">
        <f t="shared" si="8"/>
        <v>50042.324000000001</v>
      </c>
      <c r="D55" s="18" t="str">
        <f t="shared" si="9"/>
        <v>vis</v>
      </c>
      <c r="E55" s="44">
        <f>VLOOKUP(C55,Active!C$21:E$971,3,FALSE)</f>
        <v>5764.026315989895</v>
      </c>
      <c r="F55" s="3" t="s">
        <v>106</v>
      </c>
      <c r="G55" s="18" t="str">
        <f t="shared" si="10"/>
        <v>50042.324</v>
      </c>
      <c r="H55" s="12">
        <f t="shared" si="11"/>
        <v>5764</v>
      </c>
      <c r="I55" s="45" t="s">
        <v>275</v>
      </c>
      <c r="J55" s="46" t="s">
        <v>276</v>
      </c>
      <c r="K55" s="45">
        <v>5764</v>
      </c>
      <c r="L55" s="45" t="s">
        <v>277</v>
      </c>
      <c r="M55" s="46" t="s">
        <v>157</v>
      </c>
      <c r="N55" s="46"/>
      <c r="O55" s="47" t="s">
        <v>238</v>
      </c>
      <c r="P55" s="47" t="s">
        <v>278</v>
      </c>
    </row>
    <row r="56" spans="1:16" ht="12.75" customHeight="1" thickBot="1" x14ac:dyDescent="0.25">
      <c r="A56" s="12" t="str">
        <f t="shared" si="6"/>
        <v> BBS 116 </v>
      </c>
      <c r="B56" s="3" t="str">
        <f t="shared" si="7"/>
        <v>I</v>
      </c>
      <c r="C56" s="12">
        <f t="shared" si="8"/>
        <v>50668.557000000001</v>
      </c>
      <c r="D56" s="18" t="str">
        <f t="shared" si="9"/>
        <v>vis</v>
      </c>
      <c r="E56" s="44">
        <f>VLOOKUP(C56,Active!C$21:E$971,3,FALSE)</f>
        <v>6015.0459543755169</v>
      </c>
      <c r="F56" s="3" t="s">
        <v>106</v>
      </c>
      <c r="G56" s="18" t="str">
        <f t="shared" si="10"/>
        <v>50668.557</v>
      </c>
      <c r="H56" s="12">
        <f t="shared" si="11"/>
        <v>6015</v>
      </c>
      <c r="I56" s="45" t="s">
        <v>279</v>
      </c>
      <c r="J56" s="46" t="s">
        <v>280</v>
      </c>
      <c r="K56" s="45">
        <v>6015</v>
      </c>
      <c r="L56" s="45" t="s">
        <v>281</v>
      </c>
      <c r="M56" s="46" t="s">
        <v>157</v>
      </c>
      <c r="N56" s="46"/>
      <c r="O56" s="47" t="s">
        <v>226</v>
      </c>
      <c r="P56" s="47" t="s">
        <v>282</v>
      </c>
    </row>
    <row r="57" spans="1:16" ht="12.75" customHeight="1" thickBot="1" x14ac:dyDescent="0.25">
      <c r="A57" s="12" t="str">
        <f t="shared" si="6"/>
        <v> BBS 116 </v>
      </c>
      <c r="B57" s="3" t="str">
        <f t="shared" si="7"/>
        <v>I</v>
      </c>
      <c r="C57" s="12">
        <f t="shared" si="8"/>
        <v>50713.468999999997</v>
      </c>
      <c r="D57" s="18" t="str">
        <f t="shared" si="9"/>
        <v>vis</v>
      </c>
      <c r="E57" s="44">
        <f>VLOOKUP(C57,Active!C$21:E$971,3,FALSE)</f>
        <v>6033.0485093337738</v>
      </c>
      <c r="F57" s="3" t="s">
        <v>106</v>
      </c>
      <c r="G57" s="18" t="str">
        <f t="shared" si="10"/>
        <v>50713.469</v>
      </c>
      <c r="H57" s="12">
        <f t="shared" si="11"/>
        <v>6033</v>
      </c>
      <c r="I57" s="45" t="s">
        <v>283</v>
      </c>
      <c r="J57" s="46" t="s">
        <v>284</v>
      </c>
      <c r="K57" s="45">
        <v>6033</v>
      </c>
      <c r="L57" s="45" t="s">
        <v>285</v>
      </c>
      <c r="M57" s="46" t="s">
        <v>157</v>
      </c>
      <c r="N57" s="46"/>
      <c r="O57" s="47" t="s">
        <v>226</v>
      </c>
      <c r="P57" s="47" t="s">
        <v>282</v>
      </c>
    </row>
    <row r="58" spans="1:16" ht="12.75" customHeight="1" thickBot="1" x14ac:dyDescent="0.25">
      <c r="A58" s="12" t="str">
        <f t="shared" si="6"/>
        <v> BBS 122 </v>
      </c>
      <c r="B58" s="3" t="str">
        <f t="shared" si="7"/>
        <v>I</v>
      </c>
      <c r="C58" s="12">
        <f t="shared" si="8"/>
        <v>51434.461000000003</v>
      </c>
      <c r="D58" s="18" t="str">
        <f t="shared" si="9"/>
        <v>vis</v>
      </c>
      <c r="E58" s="44">
        <f>VLOOKUP(C58,Active!C$21:E$971,3,FALSE)</f>
        <v>6322.0514062091033</v>
      </c>
      <c r="F58" s="3" t="s">
        <v>106</v>
      </c>
      <c r="G58" s="18" t="str">
        <f t="shared" si="10"/>
        <v>51434.461</v>
      </c>
      <c r="H58" s="12">
        <f t="shared" si="11"/>
        <v>6322</v>
      </c>
      <c r="I58" s="45" t="s">
        <v>286</v>
      </c>
      <c r="J58" s="46" t="s">
        <v>287</v>
      </c>
      <c r="K58" s="45">
        <v>6322</v>
      </c>
      <c r="L58" s="45" t="s">
        <v>288</v>
      </c>
      <c r="M58" s="46" t="s">
        <v>157</v>
      </c>
      <c r="N58" s="46"/>
      <c r="O58" s="47" t="s">
        <v>199</v>
      </c>
      <c r="P58" s="47" t="s">
        <v>289</v>
      </c>
    </row>
    <row r="59" spans="1:16" ht="12.75" customHeight="1" thickBot="1" x14ac:dyDescent="0.25">
      <c r="A59" s="12" t="str">
        <f t="shared" si="6"/>
        <v>BAVM 172 </v>
      </c>
      <c r="B59" s="3" t="str">
        <f t="shared" si="7"/>
        <v>I</v>
      </c>
      <c r="C59" s="12">
        <f t="shared" si="8"/>
        <v>52649.462099999997</v>
      </c>
      <c r="D59" s="18" t="str">
        <f t="shared" si="9"/>
        <v>vis</v>
      </c>
      <c r="E59" s="44">
        <f>VLOOKUP(C59,Active!C$21:E$971,3,FALSE)</f>
        <v>6809.0732283745465</v>
      </c>
      <c r="F59" s="3" t="s">
        <v>106</v>
      </c>
      <c r="G59" s="18" t="str">
        <f t="shared" si="10"/>
        <v>52649.4621</v>
      </c>
      <c r="H59" s="12">
        <f t="shared" si="11"/>
        <v>6809</v>
      </c>
      <c r="I59" s="45" t="s">
        <v>298</v>
      </c>
      <c r="J59" s="46" t="s">
        <v>299</v>
      </c>
      <c r="K59" s="45">
        <v>6809</v>
      </c>
      <c r="L59" s="45" t="s">
        <v>300</v>
      </c>
      <c r="M59" s="46" t="s">
        <v>253</v>
      </c>
      <c r="N59" s="46" t="s">
        <v>301</v>
      </c>
      <c r="O59" s="47" t="s">
        <v>302</v>
      </c>
      <c r="P59" s="48" t="s">
        <v>303</v>
      </c>
    </row>
    <row r="60" spans="1:16" ht="12.75" customHeight="1" thickBot="1" x14ac:dyDescent="0.25">
      <c r="A60" s="12" t="str">
        <f t="shared" si="6"/>
        <v>IBVS 5592 </v>
      </c>
      <c r="B60" s="3" t="str">
        <f t="shared" si="7"/>
        <v>I</v>
      </c>
      <c r="C60" s="12">
        <f t="shared" si="8"/>
        <v>52931.377399999998</v>
      </c>
      <c r="D60" s="18" t="str">
        <f t="shared" si="9"/>
        <v>vis</v>
      </c>
      <c r="E60" s="44">
        <f>VLOOKUP(C60,Active!C$21:E$971,3,FALSE)</f>
        <v>6922.076338497096</v>
      </c>
      <c r="F60" s="3" t="s">
        <v>106</v>
      </c>
      <c r="G60" s="18" t="str">
        <f t="shared" si="10"/>
        <v>52931.3774</v>
      </c>
      <c r="H60" s="12">
        <f t="shared" si="11"/>
        <v>6922</v>
      </c>
      <c r="I60" s="45" t="s">
        <v>304</v>
      </c>
      <c r="J60" s="46" t="s">
        <v>305</v>
      </c>
      <c r="K60" s="45" t="s">
        <v>306</v>
      </c>
      <c r="L60" s="45" t="s">
        <v>307</v>
      </c>
      <c r="M60" s="46" t="s">
        <v>253</v>
      </c>
      <c r="N60" s="46" t="s">
        <v>308</v>
      </c>
      <c r="O60" s="47" t="s">
        <v>309</v>
      </c>
      <c r="P60" s="48" t="s">
        <v>310</v>
      </c>
    </row>
    <row r="61" spans="1:16" ht="12.75" customHeight="1" thickBot="1" x14ac:dyDescent="0.25">
      <c r="A61" s="12" t="str">
        <f t="shared" si="6"/>
        <v>IBVS 5577 </v>
      </c>
      <c r="B61" s="3" t="str">
        <f t="shared" si="7"/>
        <v>I</v>
      </c>
      <c r="C61" s="12">
        <f t="shared" si="8"/>
        <v>53190.837800000001</v>
      </c>
      <c r="D61" s="18" t="str">
        <f t="shared" si="9"/>
        <v>vis</v>
      </c>
      <c r="E61" s="44">
        <f>VLOOKUP(C61,Active!C$21:E$971,3,FALSE)</f>
        <v>7026.0786120652247</v>
      </c>
      <c r="F61" s="3" t="s">
        <v>106</v>
      </c>
      <c r="G61" s="18" t="str">
        <f t="shared" si="10"/>
        <v>53190.8378</v>
      </c>
      <c r="H61" s="12">
        <f t="shared" si="11"/>
        <v>7026</v>
      </c>
      <c r="I61" s="45" t="s">
        <v>311</v>
      </c>
      <c r="J61" s="46" t="s">
        <v>312</v>
      </c>
      <c r="K61" s="45" t="s">
        <v>313</v>
      </c>
      <c r="L61" s="45" t="s">
        <v>314</v>
      </c>
      <c r="M61" s="46" t="s">
        <v>253</v>
      </c>
      <c r="N61" s="46" t="s">
        <v>308</v>
      </c>
      <c r="O61" s="47" t="s">
        <v>315</v>
      </c>
      <c r="P61" s="48" t="s">
        <v>316</v>
      </c>
    </row>
    <row r="62" spans="1:16" ht="12.75" customHeight="1" thickBot="1" x14ac:dyDescent="0.25">
      <c r="A62" s="12" t="str">
        <f t="shared" si="6"/>
        <v>OEJV 0003 </v>
      </c>
      <c r="B62" s="3" t="str">
        <f t="shared" si="7"/>
        <v>I</v>
      </c>
      <c r="C62" s="12">
        <f t="shared" si="8"/>
        <v>53385.383000000002</v>
      </c>
      <c r="D62" s="18" t="str">
        <f t="shared" si="9"/>
        <v>vis</v>
      </c>
      <c r="E62" s="44">
        <f>VLOOKUP(C62,Active!C$21:E$971,3,FALSE)</f>
        <v>7104.0602351251055</v>
      </c>
      <c r="F62" s="3" t="s">
        <v>106</v>
      </c>
      <c r="G62" s="18" t="str">
        <f t="shared" si="10"/>
        <v>53385.383</v>
      </c>
      <c r="H62" s="12">
        <f t="shared" si="11"/>
        <v>7104</v>
      </c>
      <c r="I62" s="45" t="s">
        <v>317</v>
      </c>
      <c r="J62" s="46" t="s">
        <v>318</v>
      </c>
      <c r="K62" s="45" t="s">
        <v>319</v>
      </c>
      <c r="L62" s="45" t="s">
        <v>320</v>
      </c>
      <c r="M62" s="46" t="s">
        <v>157</v>
      </c>
      <c r="N62" s="46"/>
      <c r="O62" s="47" t="s">
        <v>158</v>
      </c>
      <c r="P62" s="48" t="s">
        <v>321</v>
      </c>
    </row>
    <row r="63" spans="1:16" ht="12.75" customHeight="1" thickBot="1" x14ac:dyDescent="0.25">
      <c r="A63" s="12" t="str">
        <f t="shared" si="6"/>
        <v>BAVM 178 </v>
      </c>
      <c r="B63" s="3" t="str">
        <f t="shared" si="7"/>
        <v>I</v>
      </c>
      <c r="C63" s="12">
        <f t="shared" si="8"/>
        <v>53662.358200000002</v>
      </c>
      <c r="D63" s="18" t="str">
        <f t="shared" si="9"/>
        <v>vis</v>
      </c>
      <c r="E63" s="44">
        <f>VLOOKUP(C63,Active!C$21:E$971,3,FALSE)</f>
        <v>7215.0831523871875</v>
      </c>
      <c r="F63" s="3" t="s">
        <v>106</v>
      </c>
      <c r="G63" s="18" t="str">
        <f t="shared" si="10"/>
        <v>53662.3582</v>
      </c>
      <c r="H63" s="12">
        <f t="shared" si="11"/>
        <v>7215</v>
      </c>
      <c r="I63" s="45" t="s">
        <v>322</v>
      </c>
      <c r="J63" s="46" t="s">
        <v>323</v>
      </c>
      <c r="K63" s="45" t="s">
        <v>324</v>
      </c>
      <c r="L63" s="45" t="s">
        <v>325</v>
      </c>
      <c r="M63" s="46" t="s">
        <v>326</v>
      </c>
      <c r="N63" s="46" t="s">
        <v>301</v>
      </c>
      <c r="O63" s="47" t="s">
        <v>255</v>
      </c>
      <c r="P63" s="48" t="s">
        <v>327</v>
      </c>
    </row>
    <row r="64" spans="1:16" ht="12.75" customHeight="1" thickBot="1" x14ac:dyDescent="0.25">
      <c r="A64" s="12" t="str">
        <f t="shared" si="6"/>
        <v>BAVM 178 </v>
      </c>
      <c r="B64" s="3" t="str">
        <f t="shared" si="7"/>
        <v>I</v>
      </c>
      <c r="C64" s="12">
        <f t="shared" si="8"/>
        <v>53672.3393</v>
      </c>
      <c r="D64" s="18" t="str">
        <f t="shared" si="9"/>
        <v>vis</v>
      </c>
      <c r="E64" s="44">
        <f>VLOOKUP(C64,Active!C$21:E$971,3,FALSE)</f>
        <v>7219.0839829289989</v>
      </c>
      <c r="F64" s="3" t="s">
        <v>106</v>
      </c>
      <c r="G64" s="18" t="str">
        <f t="shared" si="10"/>
        <v>53672.3393</v>
      </c>
      <c r="H64" s="12">
        <f t="shared" si="11"/>
        <v>7219</v>
      </c>
      <c r="I64" s="45" t="s">
        <v>328</v>
      </c>
      <c r="J64" s="46" t="s">
        <v>329</v>
      </c>
      <c r="K64" s="45" t="s">
        <v>330</v>
      </c>
      <c r="L64" s="45" t="s">
        <v>331</v>
      </c>
      <c r="M64" s="46" t="s">
        <v>326</v>
      </c>
      <c r="N64" s="46" t="s">
        <v>332</v>
      </c>
      <c r="O64" s="47" t="s">
        <v>333</v>
      </c>
      <c r="P64" s="48" t="s">
        <v>327</v>
      </c>
    </row>
    <row r="65" spans="1:16" ht="12.75" customHeight="1" thickBot="1" x14ac:dyDescent="0.25">
      <c r="A65" s="12" t="str">
        <f t="shared" si="6"/>
        <v>IBVS 5670 </v>
      </c>
      <c r="B65" s="3" t="str">
        <f t="shared" si="7"/>
        <v>II</v>
      </c>
      <c r="C65" s="12">
        <f t="shared" si="8"/>
        <v>53693.551800000001</v>
      </c>
      <c r="D65" s="18" t="str">
        <f t="shared" si="9"/>
        <v>vis</v>
      </c>
      <c r="E65" s="44">
        <f>VLOOKUP(C65,Active!C$21:E$971,3,FALSE)</f>
        <v>7227.5868150685628</v>
      </c>
      <c r="F65" s="3" t="s">
        <v>106</v>
      </c>
      <c r="G65" s="18" t="str">
        <f t="shared" si="10"/>
        <v>53693.5518</v>
      </c>
      <c r="H65" s="12">
        <f t="shared" si="11"/>
        <v>7227.5</v>
      </c>
      <c r="I65" s="45" t="s">
        <v>334</v>
      </c>
      <c r="J65" s="46" t="s">
        <v>335</v>
      </c>
      <c r="K65" s="45" t="s">
        <v>336</v>
      </c>
      <c r="L65" s="45" t="s">
        <v>337</v>
      </c>
      <c r="M65" s="46" t="s">
        <v>253</v>
      </c>
      <c r="N65" s="46" t="s">
        <v>308</v>
      </c>
      <c r="O65" s="47" t="s">
        <v>315</v>
      </c>
      <c r="P65" s="48" t="s">
        <v>338</v>
      </c>
    </row>
    <row r="66" spans="1:16" ht="12.75" customHeight="1" thickBot="1" x14ac:dyDescent="0.25">
      <c r="A66" s="12" t="str">
        <f t="shared" si="6"/>
        <v>IBVS 5795 </v>
      </c>
      <c r="B66" s="3" t="str">
        <f t="shared" si="7"/>
        <v>I</v>
      </c>
      <c r="C66" s="12">
        <f t="shared" si="8"/>
        <v>54076.504399999998</v>
      </c>
      <c r="D66" s="18" t="str">
        <f t="shared" si="9"/>
        <v>vis</v>
      </c>
      <c r="E66" s="44">
        <f>VLOOKUP(C66,Active!C$21:E$971,3,FALSE)</f>
        <v>7381.0897814897398</v>
      </c>
      <c r="F66" s="3" t="s">
        <v>106</v>
      </c>
      <c r="G66" s="18" t="str">
        <f t="shared" si="10"/>
        <v>54076.5044</v>
      </c>
      <c r="H66" s="12">
        <f t="shared" si="11"/>
        <v>7381</v>
      </c>
      <c r="I66" s="45" t="s">
        <v>339</v>
      </c>
      <c r="J66" s="46" t="s">
        <v>340</v>
      </c>
      <c r="K66" s="45" t="s">
        <v>341</v>
      </c>
      <c r="L66" s="45" t="s">
        <v>342</v>
      </c>
      <c r="M66" s="46" t="s">
        <v>326</v>
      </c>
      <c r="N66" s="46" t="s">
        <v>332</v>
      </c>
      <c r="O66" s="47" t="s">
        <v>343</v>
      </c>
      <c r="P66" s="48" t="s">
        <v>344</v>
      </c>
    </row>
    <row r="67" spans="1:16" ht="12.75" customHeight="1" thickBot="1" x14ac:dyDescent="0.25">
      <c r="A67" s="12" t="str">
        <f t="shared" si="6"/>
        <v>IBVS 5795 </v>
      </c>
      <c r="B67" s="3" t="str">
        <f t="shared" si="7"/>
        <v>I</v>
      </c>
      <c r="C67" s="12">
        <f t="shared" si="8"/>
        <v>54161.328300000001</v>
      </c>
      <c r="D67" s="18" t="str">
        <f t="shared" si="9"/>
        <v>vis</v>
      </c>
      <c r="E67" s="44">
        <f>VLOOKUP(C67,Active!C$21:E$971,3,FALSE)</f>
        <v>7415.0906481072116</v>
      </c>
      <c r="F67" s="3" t="s">
        <v>106</v>
      </c>
      <c r="G67" s="18" t="str">
        <f t="shared" si="10"/>
        <v>54161.3283</v>
      </c>
      <c r="H67" s="12">
        <f t="shared" si="11"/>
        <v>7415</v>
      </c>
      <c r="I67" s="45" t="s">
        <v>345</v>
      </c>
      <c r="J67" s="46" t="s">
        <v>346</v>
      </c>
      <c r="K67" s="45" t="s">
        <v>347</v>
      </c>
      <c r="L67" s="45" t="s">
        <v>348</v>
      </c>
      <c r="M67" s="46" t="s">
        <v>326</v>
      </c>
      <c r="N67" s="46" t="s">
        <v>332</v>
      </c>
      <c r="O67" s="47" t="s">
        <v>343</v>
      </c>
      <c r="P67" s="48" t="s">
        <v>344</v>
      </c>
    </row>
    <row r="68" spans="1:16" ht="12.75" customHeight="1" thickBot="1" x14ac:dyDescent="0.25">
      <c r="A68" s="12" t="str">
        <f t="shared" si="6"/>
        <v>OEJV 0137 </v>
      </c>
      <c r="B68" s="3" t="str">
        <f t="shared" si="7"/>
        <v>I</v>
      </c>
      <c r="C68" s="12">
        <f t="shared" si="8"/>
        <v>55059.462399999997</v>
      </c>
      <c r="D68" s="18" t="str">
        <f t="shared" si="9"/>
        <v>vis</v>
      </c>
      <c r="E68" s="44">
        <f>VLOOKUP(C68,Active!C$21:E$971,3,FALSE)</f>
        <v>7775.0992982482858</v>
      </c>
      <c r="F68" s="3" t="s">
        <v>106</v>
      </c>
      <c r="G68" s="18" t="str">
        <f t="shared" si="10"/>
        <v>55059.4624</v>
      </c>
      <c r="H68" s="12">
        <f t="shared" si="11"/>
        <v>7775</v>
      </c>
      <c r="I68" s="45" t="s">
        <v>361</v>
      </c>
      <c r="J68" s="46" t="s">
        <v>362</v>
      </c>
      <c r="K68" s="45" t="s">
        <v>363</v>
      </c>
      <c r="L68" s="45" t="s">
        <v>364</v>
      </c>
      <c r="M68" s="46" t="s">
        <v>326</v>
      </c>
      <c r="N68" s="46" t="s">
        <v>98</v>
      </c>
      <c r="O68" s="47" t="s">
        <v>365</v>
      </c>
      <c r="P68" s="48" t="s">
        <v>366</v>
      </c>
    </row>
    <row r="69" spans="1:16" ht="12.75" customHeight="1" thickBot="1" x14ac:dyDescent="0.25">
      <c r="A69" s="12" t="str">
        <f t="shared" si="6"/>
        <v>BAVM 215 </v>
      </c>
      <c r="B69" s="3" t="str">
        <f t="shared" si="7"/>
        <v>I</v>
      </c>
      <c r="C69" s="12">
        <f t="shared" si="8"/>
        <v>55478.594700000001</v>
      </c>
      <c r="D69" s="18" t="str">
        <f t="shared" si="9"/>
        <v>vis</v>
      </c>
      <c r="E69" s="44">
        <f>VLOOKUP(C69,Active!C$21:E$971,3,FALSE)</f>
        <v>7943.1045588808865</v>
      </c>
      <c r="F69" s="3" t="s">
        <v>106</v>
      </c>
      <c r="G69" s="18" t="str">
        <f t="shared" si="10"/>
        <v>55478.5947</v>
      </c>
      <c r="H69" s="12">
        <f t="shared" si="11"/>
        <v>7943</v>
      </c>
      <c r="I69" s="45" t="s">
        <v>370</v>
      </c>
      <c r="J69" s="46" t="s">
        <v>371</v>
      </c>
      <c r="K69" s="45" t="s">
        <v>372</v>
      </c>
      <c r="L69" s="45" t="s">
        <v>373</v>
      </c>
      <c r="M69" s="46" t="s">
        <v>326</v>
      </c>
      <c r="N69" s="46">
        <v>0</v>
      </c>
      <c r="O69" s="47" t="s">
        <v>255</v>
      </c>
      <c r="P69" s="48" t="s">
        <v>374</v>
      </c>
    </row>
    <row r="70" spans="1:16" ht="12.75" customHeight="1" thickBot="1" x14ac:dyDescent="0.25">
      <c r="A70" s="12" t="str">
        <f t="shared" si="6"/>
        <v>IBVS 6007 </v>
      </c>
      <c r="B70" s="3" t="str">
        <f t="shared" si="7"/>
        <v>I</v>
      </c>
      <c r="C70" s="12">
        <f t="shared" si="8"/>
        <v>55483.584490000001</v>
      </c>
      <c r="D70" s="18" t="str">
        <f t="shared" si="9"/>
        <v>CCD</v>
      </c>
      <c r="E70" s="44">
        <f>VLOOKUP(C70,Active!C$21:E$971,3,FALSE)</f>
        <v>7945.1046695129035</v>
      </c>
      <c r="F70" s="3" t="str">
        <f>LEFT(M70,1)</f>
        <v>C</v>
      </c>
      <c r="G70" s="18" t="str">
        <f t="shared" si="10"/>
        <v>55483.58449</v>
      </c>
      <c r="H70" s="12">
        <f t="shared" si="11"/>
        <v>7945</v>
      </c>
      <c r="I70" s="45" t="s">
        <v>379</v>
      </c>
      <c r="J70" s="46" t="s">
        <v>380</v>
      </c>
      <c r="K70" s="45">
        <v>7945</v>
      </c>
      <c r="L70" s="45" t="s">
        <v>381</v>
      </c>
      <c r="M70" s="46" t="s">
        <v>326</v>
      </c>
      <c r="N70" s="46" t="s">
        <v>353</v>
      </c>
      <c r="O70" s="47" t="s">
        <v>382</v>
      </c>
      <c r="P70" s="48" t="s">
        <v>383</v>
      </c>
    </row>
    <row r="71" spans="1:16" ht="12.75" customHeight="1" thickBot="1" x14ac:dyDescent="0.25">
      <c r="A71" s="12" t="str">
        <f t="shared" si="6"/>
        <v>IBVS 6007 </v>
      </c>
      <c r="B71" s="3" t="str">
        <f t="shared" si="7"/>
        <v>II</v>
      </c>
      <c r="C71" s="12">
        <f t="shared" si="8"/>
        <v>55851.568979999996</v>
      </c>
      <c r="D71" s="18" t="str">
        <f t="shared" si="9"/>
        <v>CCD</v>
      </c>
      <c r="E71" s="44">
        <f>VLOOKUP(C71,Active!C$21:E$971,3,FALSE)</f>
        <v>8092.6078090972378</v>
      </c>
      <c r="F71" s="3" t="str">
        <f>LEFT(M71,1)</f>
        <v>C</v>
      </c>
      <c r="G71" s="18" t="str">
        <f t="shared" si="10"/>
        <v>55851.56898</v>
      </c>
      <c r="H71" s="12">
        <f t="shared" si="11"/>
        <v>8092.5</v>
      </c>
      <c r="I71" s="45" t="s">
        <v>384</v>
      </c>
      <c r="J71" s="46" t="s">
        <v>385</v>
      </c>
      <c r="K71" s="45">
        <v>8092.5</v>
      </c>
      <c r="L71" s="45" t="s">
        <v>386</v>
      </c>
      <c r="M71" s="46" t="s">
        <v>326</v>
      </c>
      <c r="N71" s="46" t="s">
        <v>353</v>
      </c>
      <c r="O71" s="47" t="s">
        <v>354</v>
      </c>
      <c r="P71" s="48" t="s">
        <v>383</v>
      </c>
    </row>
    <row r="72" spans="1:16" ht="12.75" customHeight="1" thickBot="1" x14ac:dyDescent="0.25">
      <c r="A72" s="12" t="str">
        <f t="shared" si="6"/>
        <v>OEJV 0160 </v>
      </c>
      <c r="B72" s="3" t="str">
        <f t="shared" si="7"/>
        <v>II</v>
      </c>
      <c r="C72" s="12">
        <f t="shared" si="8"/>
        <v>55851.575510000002</v>
      </c>
      <c r="D72" s="18" t="str">
        <f t="shared" si="9"/>
        <v>CCD</v>
      </c>
      <c r="E72" s="44">
        <f>VLOOKUP(C72,Active!C$21:E$971,3,FALSE)</f>
        <v>8092.6104265866388</v>
      </c>
      <c r="F72" s="3" t="str">
        <f>LEFT(M72,1)</f>
        <v>C</v>
      </c>
      <c r="G72" s="18" t="str">
        <f t="shared" si="10"/>
        <v>55851.57551</v>
      </c>
      <c r="H72" s="12">
        <f t="shared" si="11"/>
        <v>8092.5</v>
      </c>
      <c r="I72" s="45" t="s">
        <v>387</v>
      </c>
      <c r="J72" s="46" t="s">
        <v>388</v>
      </c>
      <c r="K72" s="45">
        <v>8092.5</v>
      </c>
      <c r="L72" s="45" t="s">
        <v>389</v>
      </c>
      <c r="M72" s="46" t="s">
        <v>326</v>
      </c>
      <c r="N72" s="46" t="s">
        <v>353</v>
      </c>
      <c r="O72" s="47" t="s">
        <v>390</v>
      </c>
      <c r="P72" s="48" t="s">
        <v>391</v>
      </c>
    </row>
    <row r="73" spans="1:16" ht="12.75" customHeight="1" thickBot="1" x14ac:dyDescent="0.25">
      <c r="A73" s="12" t="str">
        <f t="shared" si="6"/>
        <v>OEJV 0160 </v>
      </c>
      <c r="B73" s="3" t="str">
        <f t="shared" si="7"/>
        <v>I</v>
      </c>
      <c r="C73" s="12">
        <f t="shared" si="8"/>
        <v>56541.390659999997</v>
      </c>
      <c r="D73" s="18" t="str">
        <f t="shared" si="9"/>
        <v>CCD</v>
      </c>
      <c r="E73" s="44">
        <f>VLOOKUP(C73,Active!C$21:E$971,3,FALSE)</f>
        <v>8369.1163748613581</v>
      </c>
      <c r="F73" s="3" t="str">
        <f>LEFT(M73,1)</f>
        <v>C</v>
      </c>
      <c r="G73" s="18" t="str">
        <f t="shared" si="10"/>
        <v>56541.39066</v>
      </c>
      <c r="H73" s="12">
        <f t="shared" si="11"/>
        <v>8369</v>
      </c>
      <c r="I73" s="45" t="s">
        <v>392</v>
      </c>
      <c r="J73" s="46" t="s">
        <v>393</v>
      </c>
      <c r="K73" s="45">
        <v>8369</v>
      </c>
      <c r="L73" s="45" t="s">
        <v>394</v>
      </c>
      <c r="M73" s="46" t="s">
        <v>326</v>
      </c>
      <c r="N73" s="46" t="s">
        <v>106</v>
      </c>
      <c r="O73" s="47" t="s">
        <v>395</v>
      </c>
      <c r="P73" s="48" t="s">
        <v>391</v>
      </c>
    </row>
    <row r="74" spans="1:16" ht="12.75" customHeight="1" thickBot="1" x14ac:dyDescent="0.25">
      <c r="A74" s="12" t="str">
        <f t="shared" si="6"/>
        <v>OEJV 0160 </v>
      </c>
      <c r="B74" s="3" t="str">
        <f t="shared" si="7"/>
        <v>I</v>
      </c>
      <c r="C74" s="12">
        <f t="shared" si="8"/>
        <v>56541.390789999998</v>
      </c>
      <c r="D74" s="18" t="str">
        <f t="shared" si="9"/>
        <v>vis</v>
      </c>
      <c r="E74" s="44">
        <f>VLOOKUP(C74,Active!C$21:E$971,3,FALSE)</f>
        <v>8369.1164269706424</v>
      </c>
      <c r="F74" s="3" t="s">
        <v>106</v>
      </c>
      <c r="G74" s="18" t="str">
        <f t="shared" si="10"/>
        <v>56541.39079</v>
      </c>
      <c r="H74" s="12">
        <f t="shared" si="11"/>
        <v>8369</v>
      </c>
      <c r="I74" s="45" t="s">
        <v>396</v>
      </c>
      <c r="J74" s="46" t="s">
        <v>393</v>
      </c>
      <c r="K74" s="45">
        <v>8369</v>
      </c>
      <c r="L74" s="45" t="s">
        <v>397</v>
      </c>
      <c r="M74" s="46" t="s">
        <v>326</v>
      </c>
      <c r="N74" s="46" t="s">
        <v>353</v>
      </c>
      <c r="O74" s="47" t="s">
        <v>395</v>
      </c>
      <c r="P74" s="48" t="s">
        <v>391</v>
      </c>
    </row>
    <row r="75" spans="1:16" ht="12.75" customHeight="1" thickBot="1" x14ac:dyDescent="0.25">
      <c r="A75" s="12" t="str">
        <f t="shared" ref="A75:A86" si="12">P75</f>
        <v>OEJV 0160 </v>
      </c>
      <c r="B75" s="3" t="str">
        <f t="shared" ref="B75:B86" si="13">IF(H75=INT(H75),"I","II")</f>
        <v>I</v>
      </c>
      <c r="C75" s="12">
        <f t="shared" ref="C75:C86" si="14">1*G75</f>
        <v>56541.39097</v>
      </c>
      <c r="D75" s="18" t="str">
        <f t="shared" ref="D75:D86" si="15">VLOOKUP(F75,I$1:J$5,2,FALSE)</f>
        <v>vis</v>
      </c>
      <c r="E75" s="44">
        <f>VLOOKUP(C75,Active!C$21:E$971,3,FALSE)</f>
        <v>8369.1164991219594</v>
      </c>
      <c r="F75" s="3" t="s">
        <v>106</v>
      </c>
      <c r="G75" s="18" t="str">
        <f t="shared" ref="G75:G86" si="16">MID(I75,3,LEN(I75)-3)</f>
        <v>56541.39097</v>
      </c>
      <c r="H75" s="12">
        <f t="shared" ref="H75:H86" si="17">1*K75</f>
        <v>8369</v>
      </c>
      <c r="I75" s="45" t="s">
        <v>398</v>
      </c>
      <c r="J75" s="46" t="s">
        <v>393</v>
      </c>
      <c r="K75" s="45">
        <v>8369</v>
      </c>
      <c r="L75" s="45" t="s">
        <v>399</v>
      </c>
      <c r="M75" s="46" t="s">
        <v>326</v>
      </c>
      <c r="N75" s="46" t="s">
        <v>62</v>
      </c>
      <c r="O75" s="47" t="s">
        <v>395</v>
      </c>
      <c r="P75" s="48" t="s">
        <v>391</v>
      </c>
    </row>
    <row r="76" spans="1:16" ht="12.75" customHeight="1" thickBot="1" x14ac:dyDescent="0.25">
      <c r="A76" s="12" t="str">
        <f t="shared" si="12"/>
        <v>BAVM 239 </v>
      </c>
      <c r="B76" s="3" t="str">
        <f t="shared" si="13"/>
        <v>I</v>
      </c>
      <c r="C76" s="12">
        <f t="shared" si="14"/>
        <v>56940.564200000001</v>
      </c>
      <c r="D76" s="18" t="str">
        <f t="shared" si="15"/>
        <v>vis</v>
      </c>
      <c r="E76" s="44">
        <f>VLOOKUP(C76,Active!C$21:E$971,3,FALSE)</f>
        <v>8529.1213533021455</v>
      </c>
      <c r="F76" s="3" t="s">
        <v>106</v>
      </c>
      <c r="G76" s="18" t="str">
        <f t="shared" si="16"/>
        <v>56940.5642</v>
      </c>
      <c r="H76" s="12">
        <f t="shared" si="17"/>
        <v>8529</v>
      </c>
      <c r="I76" s="45" t="s">
        <v>400</v>
      </c>
      <c r="J76" s="46" t="s">
        <v>401</v>
      </c>
      <c r="K76" s="45">
        <v>8529</v>
      </c>
      <c r="L76" s="45" t="s">
        <v>402</v>
      </c>
      <c r="M76" s="46" t="s">
        <v>326</v>
      </c>
      <c r="N76" s="46" t="s">
        <v>301</v>
      </c>
      <c r="O76" s="47" t="s">
        <v>255</v>
      </c>
      <c r="P76" s="48" t="s">
        <v>403</v>
      </c>
    </row>
    <row r="77" spans="1:16" ht="12.75" customHeight="1" thickBot="1" x14ac:dyDescent="0.25">
      <c r="A77" s="12" t="str">
        <f t="shared" si="12"/>
        <v>BAVM 239 </v>
      </c>
      <c r="B77" s="3" t="str">
        <f t="shared" si="13"/>
        <v>I</v>
      </c>
      <c r="C77" s="12">
        <f t="shared" si="14"/>
        <v>56965.5118</v>
      </c>
      <c r="D77" s="18" t="str">
        <f t="shared" si="15"/>
        <v>vis</v>
      </c>
      <c r="E77" s="44">
        <f>VLOOKUP(C77,Active!C$21:E$971,3,FALSE)</f>
        <v>8539.1213653273644</v>
      </c>
      <c r="F77" s="3" t="s">
        <v>106</v>
      </c>
      <c r="G77" s="18" t="str">
        <f t="shared" si="16"/>
        <v>56965.5118</v>
      </c>
      <c r="H77" s="12">
        <f t="shared" si="17"/>
        <v>8539</v>
      </c>
      <c r="I77" s="45" t="s">
        <v>404</v>
      </c>
      <c r="J77" s="46" t="s">
        <v>405</v>
      </c>
      <c r="K77" s="45">
        <v>8539</v>
      </c>
      <c r="L77" s="45" t="s">
        <v>406</v>
      </c>
      <c r="M77" s="46" t="s">
        <v>326</v>
      </c>
      <c r="N77" s="46" t="s">
        <v>301</v>
      </c>
      <c r="O77" s="47" t="s">
        <v>255</v>
      </c>
      <c r="P77" s="48" t="s">
        <v>403</v>
      </c>
    </row>
    <row r="78" spans="1:16" ht="12.75" customHeight="1" thickBot="1" x14ac:dyDescent="0.25">
      <c r="A78" s="12" t="str">
        <f t="shared" si="12"/>
        <v>BAVM 38 </v>
      </c>
      <c r="B78" s="3" t="str">
        <f t="shared" si="13"/>
        <v>I</v>
      </c>
      <c r="C78" s="12">
        <f t="shared" si="14"/>
        <v>45606.567999999999</v>
      </c>
      <c r="D78" s="18" t="str">
        <f t="shared" si="15"/>
        <v>vis</v>
      </c>
      <c r="E78" s="44">
        <f>VLOOKUP(C78,Active!C$21:E$971,3,FALSE)</f>
        <v>3985.9950287743459</v>
      </c>
      <c r="F78" s="3" t="s">
        <v>106</v>
      </c>
      <c r="G78" s="18" t="str">
        <f t="shared" si="16"/>
        <v>45606.568</v>
      </c>
      <c r="H78" s="12">
        <f t="shared" si="17"/>
        <v>3986</v>
      </c>
      <c r="I78" s="45" t="s">
        <v>185</v>
      </c>
      <c r="J78" s="46" t="s">
        <v>186</v>
      </c>
      <c r="K78" s="45">
        <v>3986</v>
      </c>
      <c r="L78" s="45" t="s">
        <v>187</v>
      </c>
      <c r="M78" s="46" t="s">
        <v>108</v>
      </c>
      <c r="N78" s="46"/>
      <c r="O78" s="47" t="s">
        <v>188</v>
      </c>
      <c r="P78" s="48" t="s">
        <v>189</v>
      </c>
    </row>
    <row r="79" spans="1:16" ht="12.75" customHeight="1" thickBot="1" x14ac:dyDescent="0.25">
      <c r="A79" s="12" t="str">
        <f t="shared" si="12"/>
        <v>BAVM 56 </v>
      </c>
      <c r="B79" s="3" t="str">
        <f t="shared" si="13"/>
        <v>I</v>
      </c>
      <c r="C79" s="12">
        <f t="shared" si="14"/>
        <v>47804.514900000002</v>
      </c>
      <c r="D79" s="18" t="str">
        <f t="shared" si="15"/>
        <v>vis</v>
      </c>
      <c r="E79" s="44" t="e">
        <f>VLOOKUP(C79,Active!C$21:E$971,3,FALSE)</f>
        <v>#N/A</v>
      </c>
      <c r="F79" s="3" t="s">
        <v>106</v>
      </c>
      <c r="G79" s="18" t="str">
        <f t="shared" si="16"/>
        <v>47804.5149</v>
      </c>
      <c r="H79" s="12">
        <f t="shared" si="17"/>
        <v>4867</v>
      </c>
      <c r="I79" s="45" t="s">
        <v>250</v>
      </c>
      <c r="J79" s="46" t="s">
        <v>251</v>
      </c>
      <c r="K79" s="45">
        <v>4867</v>
      </c>
      <c r="L79" s="45" t="s">
        <v>252</v>
      </c>
      <c r="M79" s="46" t="s">
        <v>253</v>
      </c>
      <c r="N79" s="46" t="s">
        <v>254</v>
      </c>
      <c r="O79" s="47" t="s">
        <v>255</v>
      </c>
      <c r="P79" s="48" t="s">
        <v>256</v>
      </c>
    </row>
    <row r="80" spans="1:16" ht="12.75" customHeight="1" thickBot="1" x14ac:dyDescent="0.25">
      <c r="A80" s="12" t="str">
        <f t="shared" si="12"/>
        <v>BAVM 132 </v>
      </c>
      <c r="B80" s="3" t="str">
        <f t="shared" si="13"/>
        <v>I</v>
      </c>
      <c r="C80" s="12">
        <f t="shared" si="14"/>
        <v>51469.409500000002</v>
      </c>
      <c r="D80" s="18" t="str">
        <f t="shared" si="15"/>
        <v>vis</v>
      </c>
      <c r="E80" s="44">
        <f>VLOOKUP(C80,Active!C$21:E$971,3,FALSE)</f>
        <v>6336.0601854208662</v>
      </c>
      <c r="F80" s="3" t="s">
        <v>106</v>
      </c>
      <c r="G80" s="18" t="str">
        <f t="shared" si="16"/>
        <v>51469.4095</v>
      </c>
      <c r="H80" s="12">
        <f t="shared" si="17"/>
        <v>6336</v>
      </c>
      <c r="I80" s="45" t="s">
        <v>290</v>
      </c>
      <c r="J80" s="46" t="s">
        <v>291</v>
      </c>
      <c r="K80" s="45">
        <v>6336</v>
      </c>
      <c r="L80" s="45" t="s">
        <v>292</v>
      </c>
      <c r="M80" s="46" t="s">
        <v>253</v>
      </c>
      <c r="N80" s="46" t="s">
        <v>293</v>
      </c>
      <c r="O80" s="47" t="s">
        <v>255</v>
      </c>
      <c r="P80" s="48" t="s">
        <v>294</v>
      </c>
    </row>
    <row r="81" spans="1:16" ht="12.75" customHeight="1" thickBot="1" x14ac:dyDescent="0.25">
      <c r="A81" s="12" t="str">
        <f t="shared" si="12"/>
        <v>BAVM 132 </v>
      </c>
      <c r="B81" s="3" t="str">
        <f t="shared" si="13"/>
        <v>I</v>
      </c>
      <c r="C81" s="12">
        <f t="shared" si="14"/>
        <v>51469.411099999998</v>
      </c>
      <c r="D81" s="18" t="str">
        <f t="shared" si="15"/>
        <v>vis</v>
      </c>
      <c r="E81" s="44">
        <f>VLOOKUP(C81,Active!C$21:E$971,3,FALSE)</f>
        <v>6336.0608267658927</v>
      </c>
      <c r="F81" s="3" t="s">
        <v>106</v>
      </c>
      <c r="G81" s="18" t="str">
        <f t="shared" si="16"/>
        <v>51469.4111</v>
      </c>
      <c r="H81" s="12">
        <f t="shared" si="17"/>
        <v>6336</v>
      </c>
      <c r="I81" s="45" t="s">
        <v>295</v>
      </c>
      <c r="J81" s="46" t="s">
        <v>296</v>
      </c>
      <c r="K81" s="45">
        <v>6336</v>
      </c>
      <c r="L81" s="45" t="s">
        <v>297</v>
      </c>
      <c r="M81" s="46" t="s">
        <v>253</v>
      </c>
      <c r="N81" s="46" t="s">
        <v>254</v>
      </c>
      <c r="O81" s="47" t="s">
        <v>255</v>
      </c>
      <c r="P81" s="48" t="s">
        <v>294</v>
      </c>
    </row>
    <row r="82" spans="1:16" ht="12.75" customHeight="1" thickBot="1" x14ac:dyDescent="0.25">
      <c r="A82" s="12" t="str">
        <f t="shared" si="12"/>
        <v>OEJV 0094 </v>
      </c>
      <c r="B82" s="3" t="str">
        <f t="shared" si="13"/>
        <v>II</v>
      </c>
      <c r="C82" s="12">
        <f t="shared" si="14"/>
        <v>54706.446100000001</v>
      </c>
      <c r="D82" s="18" t="str">
        <f t="shared" si="15"/>
        <v>vis</v>
      </c>
      <c r="E82" s="44" t="e">
        <f>VLOOKUP(C82,Active!C$21:E$971,3,FALSE)</f>
        <v>#N/A</v>
      </c>
      <c r="F82" s="3" t="s">
        <v>106</v>
      </c>
      <c r="G82" s="18" t="str">
        <f t="shared" si="16"/>
        <v>54706.4461</v>
      </c>
      <c r="H82" s="12">
        <f t="shared" si="17"/>
        <v>7633.5</v>
      </c>
      <c r="I82" s="45" t="s">
        <v>349</v>
      </c>
      <c r="J82" s="46" t="s">
        <v>350</v>
      </c>
      <c r="K82" s="45" t="s">
        <v>351</v>
      </c>
      <c r="L82" s="45" t="s">
        <v>352</v>
      </c>
      <c r="M82" s="46" t="s">
        <v>326</v>
      </c>
      <c r="N82" s="46" t="s">
        <v>353</v>
      </c>
      <c r="O82" s="47" t="s">
        <v>354</v>
      </c>
      <c r="P82" s="48" t="s">
        <v>355</v>
      </c>
    </row>
    <row r="83" spans="1:16" ht="12.75" customHeight="1" thickBot="1" x14ac:dyDescent="0.25">
      <c r="A83" s="12" t="str">
        <f t="shared" si="12"/>
        <v>OEJV 0094 </v>
      </c>
      <c r="B83" s="3" t="str">
        <f t="shared" si="13"/>
        <v>II</v>
      </c>
      <c r="C83" s="12">
        <f t="shared" si="14"/>
        <v>54706.447399999997</v>
      </c>
      <c r="D83" s="18" t="str">
        <f t="shared" si="15"/>
        <v>vis</v>
      </c>
      <c r="E83" s="44" t="e">
        <f>VLOOKUP(C83,Active!C$21:E$971,3,FALSE)</f>
        <v>#N/A</v>
      </c>
      <c r="F83" s="3" t="s">
        <v>106</v>
      </c>
      <c r="G83" s="18" t="str">
        <f t="shared" si="16"/>
        <v>54706.4474</v>
      </c>
      <c r="H83" s="12">
        <f t="shared" si="17"/>
        <v>7633.5</v>
      </c>
      <c r="I83" s="45" t="s">
        <v>356</v>
      </c>
      <c r="J83" s="46" t="s">
        <v>357</v>
      </c>
      <c r="K83" s="45" t="s">
        <v>351</v>
      </c>
      <c r="L83" s="45" t="s">
        <v>358</v>
      </c>
      <c r="M83" s="46" t="s">
        <v>326</v>
      </c>
      <c r="N83" s="46" t="s">
        <v>62</v>
      </c>
      <c r="O83" s="47" t="s">
        <v>354</v>
      </c>
      <c r="P83" s="48" t="s">
        <v>355</v>
      </c>
    </row>
    <row r="84" spans="1:16" ht="12.75" customHeight="1" thickBot="1" x14ac:dyDescent="0.25">
      <c r="A84" s="12" t="str">
        <f t="shared" si="12"/>
        <v>OEJV 0094 </v>
      </c>
      <c r="B84" s="3" t="str">
        <f t="shared" si="13"/>
        <v>II</v>
      </c>
      <c r="C84" s="12">
        <f t="shared" si="14"/>
        <v>54706.4476</v>
      </c>
      <c r="D84" s="18" t="str">
        <f t="shared" si="15"/>
        <v>vis</v>
      </c>
      <c r="E84" s="44" t="e">
        <f>VLOOKUP(C84,Active!C$21:E$971,3,FALSE)</f>
        <v>#N/A</v>
      </c>
      <c r="F84" s="3" t="s">
        <v>106</v>
      </c>
      <c r="G84" s="18" t="str">
        <f t="shared" si="16"/>
        <v>54706.4476</v>
      </c>
      <c r="H84" s="12">
        <f t="shared" si="17"/>
        <v>7633.5</v>
      </c>
      <c r="I84" s="45" t="s">
        <v>359</v>
      </c>
      <c r="J84" s="46" t="s">
        <v>357</v>
      </c>
      <c r="K84" s="45" t="s">
        <v>351</v>
      </c>
      <c r="L84" s="45" t="s">
        <v>360</v>
      </c>
      <c r="M84" s="46" t="s">
        <v>326</v>
      </c>
      <c r="N84" s="46" t="s">
        <v>106</v>
      </c>
      <c r="O84" s="47" t="s">
        <v>354</v>
      </c>
      <c r="P84" s="48" t="s">
        <v>355</v>
      </c>
    </row>
    <row r="85" spans="1:16" ht="12.75" customHeight="1" thickBot="1" x14ac:dyDescent="0.25">
      <c r="A85" s="12" t="str">
        <f t="shared" si="12"/>
        <v>OEJV 0137 </v>
      </c>
      <c r="B85" s="3" t="str">
        <f t="shared" si="13"/>
        <v>I</v>
      </c>
      <c r="C85" s="12">
        <f t="shared" si="14"/>
        <v>55059.463900000002</v>
      </c>
      <c r="D85" s="18" t="str">
        <f t="shared" si="15"/>
        <v>vis</v>
      </c>
      <c r="E85" s="44" t="e">
        <f>VLOOKUP(C85,Active!C$21:E$971,3,FALSE)</f>
        <v>#N/A</v>
      </c>
      <c r="F85" s="3" t="s">
        <v>106</v>
      </c>
      <c r="G85" s="18" t="str">
        <f t="shared" si="16"/>
        <v>55059.4639</v>
      </c>
      <c r="H85" s="12">
        <f t="shared" si="17"/>
        <v>7775</v>
      </c>
      <c r="I85" s="45" t="s">
        <v>367</v>
      </c>
      <c r="J85" s="46" t="s">
        <v>368</v>
      </c>
      <c r="K85" s="45" t="s">
        <v>363</v>
      </c>
      <c r="L85" s="45" t="s">
        <v>369</v>
      </c>
      <c r="M85" s="46" t="s">
        <v>326</v>
      </c>
      <c r="N85" s="46" t="s">
        <v>353</v>
      </c>
      <c r="O85" s="47" t="s">
        <v>354</v>
      </c>
      <c r="P85" s="48" t="s">
        <v>366</v>
      </c>
    </row>
    <row r="86" spans="1:16" ht="12.75" customHeight="1" thickBot="1" x14ac:dyDescent="0.25">
      <c r="A86" s="12" t="str">
        <f t="shared" si="12"/>
        <v>OEJV 0137 </v>
      </c>
      <c r="B86" s="3" t="str">
        <f t="shared" si="13"/>
        <v>I</v>
      </c>
      <c r="C86" s="12">
        <f t="shared" si="14"/>
        <v>55483.584000000003</v>
      </c>
      <c r="D86" s="18" t="str">
        <f t="shared" si="15"/>
        <v>CCD</v>
      </c>
      <c r="E86" s="44" t="e">
        <f>VLOOKUP(C86,Active!C$21:E$971,3,FALSE)</f>
        <v>#N/A</v>
      </c>
      <c r="F86" s="3" t="str">
        <f>LEFT(M86,1)</f>
        <v>C</v>
      </c>
      <c r="G86" s="18" t="str">
        <f t="shared" si="16"/>
        <v>55483.5840</v>
      </c>
      <c r="H86" s="12">
        <f t="shared" si="17"/>
        <v>7945</v>
      </c>
      <c r="I86" s="45" t="s">
        <v>375</v>
      </c>
      <c r="J86" s="46" t="s">
        <v>376</v>
      </c>
      <c r="K86" s="45">
        <v>7945</v>
      </c>
      <c r="L86" s="45" t="s">
        <v>377</v>
      </c>
      <c r="M86" s="46" t="s">
        <v>326</v>
      </c>
      <c r="N86" s="46" t="s">
        <v>353</v>
      </c>
      <c r="O86" s="47" t="s">
        <v>378</v>
      </c>
      <c r="P86" s="48" t="s">
        <v>366</v>
      </c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</sheetData>
  <phoneticPr fontId="18" type="noConversion"/>
  <hyperlinks>
    <hyperlink ref="P78" r:id="rId1" display="http://www.bav-astro.de/sfs/BAVM_link.php?BAVMnr=38" xr:uid="{00000000-0004-0000-0100-000000000000}"/>
    <hyperlink ref="P33" r:id="rId2" display="http://www.bav-astro.de/sfs/BAVM_link.php?BAVMnr=38" xr:uid="{00000000-0004-0000-0100-000001000000}"/>
    <hyperlink ref="P79" r:id="rId3" display="http://www.bav-astro.de/sfs/BAVM_link.php?BAVMnr=56" xr:uid="{00000000-0004-0000-0100-000002000000}"/>
    <hyperlink ref="P51" r:id="rId4" display="http://www.bav-astro.de/sfs/BAVM_link.php?BAVMnr=56" xr:uid="{00000000-0004-0000-0100-000003000000}"/>
    <hyperlink ref="P80" r:id="rId5" display="http://www.bav-astro.de/sfs/BAVM_link.php?BAVMnr=132" xr:uid="{00000000-0004-0000-0100-000004000000}"/>
    <hyperlink ref="P81" r:id="rId6" display="http://www.bav-astro.de/sfs/BAVM_link.php?BAVMnr=132" xr:uid="{00000000-0004-0000-0100-000005000000}"/>
    <hyperlink ref="P59" r:id="rId7" display="http://www.bav-astro.de/sfs/BAVM_link.php?BAVMnr=172" xr:uid="{00000000-0004-0000-0100-000006000000}"/>
    <hyperlink ref="P60" r:id="rId8" display="http://www.konkoly.hu/cgi-bin/IBVS?5592" xr:uid="{00000000-0004-0000-0100-000007000000}"/>
    <hyperlink ref="P61" r:id="rId9" display="http://www.konkoly.hu/cgi-bin/IBVS?5577" xr:uid="{00000000-0004-0000-0100-000008000000}"/>
    <hyperlink ref="P62" r:id="rId10" display="http://var.astro.cz/oejv/issues/oejv0003.pdf" xr:uid="{00000000-0004-0000-0100-000009000000}"/>
    <hyperlink ref="P63" r:id="rId11" display="http://www.bav-astro.de/sfs/BAVM_link.php?BAVMnr=178" xr:uid="{00000000-0004-0000-0100-00000A000000}"/>
    <hyperlink ref="P64" r:id="rId12" display="http://www.bav-astro.de/sfs/BAVM_link.php?BAVMnr=178" xr:uid="{00000000-0004-0000-0100-00000B000000}"/>
    <hyperlink ref="P65" r:id="rId13" display="http://www.konkoly.hu/cgi-bin/IBVS?5670" xr:uid="{00000000-0004-0000-0100-00000C000000}"/>
    <hyperlink ref="P66" r:id="rId14" display="http://www.konkoly.hu/cgi-bin/IBVS?5795" xr:uid="{00000000-0004-0000-0100-00000D000000}"/>
    <hyperlink ref="P67" r:id="rId15" display="http://www.konkoly.hu/cgi-bin/IBVS?5795" xr:uid="{00000000-0004-0000-0100-00000E000000}"/>
    <hyperlink ref="P82" r:id="rId16" display="http://var.astro.cz/oejv/issues/oejv0094.pdf" xr:uid="{00000000-0004-0000-0100-00000F000000}"/>
    <hyperlink ref="P83" r:id="rId17" display="http://var.astro.cz/oejv/issues/oejv0094.pdf" xr:uid="{00000000-0004-0000-0100-000010000000}"/>
    <hyperlink ref="P84" r:id="rId18" display="http://var.astro.cz/oejv/issues/oejv0094.pdf" xr:uid="{00000000-0004-0000-0100-000011000000}"/>
    <hyperlink ref="P68" r:id="rId19" display="http://var.astro.cz/oejv/issues/oejv0137.pdf" xr:uid="{00000000-0004-0000-0100-000012000000}"/>
    <hyperlink ref="P85" r:id="rId20" display="http://var.astro.cz/oejv/issues/oejv0137.pdf" xr:uid="{00000000-0004-0000-0100-000013000000}"/>
    <hyperlink ref="P69" r:id="rId21" display="http://www.bav-astro.de/sfs/BAVM_link.php?BAVMnr=215" xr:uid="{00000000-0004-0000-0100-000014000000}"/>
    <hyperlink ref="P86" r:id="rId22" display="http://var.astro.cz/oejv/issues/oejv0137.pdf" xr:uid="{00000000-0004-0000-0100-000015000000}"/>
    <hyperlink ref="P70" r:id="rId23" display="http://www.konkoly.hu/cgi-bin/IBVS?6007" xr:uid="{00000000-0004-0000-0100-000016000000}"/>
    <hyperlink ref="P71" r:id="rId24" display="http://www.konkoly.hu/cgi-bin/IBVS?6007" xr:uid="{00000000-0004-0000-0100-000017000000}"/>
    <hyperlink ref="P72" r:id="rId25" display="http://var.astro.cz/oejv/issues/oejv0160.pdf" xr:uid="{00000000-0004-0000-0100-000018000000}"/>
    <hyperlink ref="P73" r:id="rId26" display="http://var.astro.cz/oejv/issues/oejv0160.pdf" xr:uid="{00000000-0004-0000-0100-000019000000}"/>
    <hyperlink ref="P74" r:id="rId27" display="http://var.astro.cz/oejv/issues/oejv0160.pdf" xr:uid="{00000000-0004-0000-0100-00001A000000}"/>
    <hyperlink ref="P75" r:id="rId28" display="http://var.astro.cz/oejv/issues/oejv0160.pdf" xr:uid="{00000000-0004-0000-0100-00001B000000}"/>
    <hyperlink ref="P76" r:id="rId29" display="http://www.bav-astro.de/sfs/BAVM_link.php?BAVMnr=239" xr:uid="{00000000-0004-0000-0100-00001C000000}"/>
    <hyperlink ref="P77" r:id="rId30" display="http://www.bav-astro.de/sfs/BAVM_link.php?BAVMnr=239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2024-01-19T06:16:05Z</dcterms:modified>
</cp:coreProperties>
</file>