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AE149873-C66D-4251-A43C-D850DA68432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D9" i="1" l="1"/>
  <c r="C9" i="1"/>
  <c r="Q25" i="1"/>
  <c r="E21" i="1"/>
  <c r="F21" i="1"/>
  <c r="F17" i="1"/>
  <c r="C17" i="1"/>
  <c r="E22" i="1"/>
  <c r="F22" i="1"/>
  <c r="Q23" i="1"/>
  <c r="Q24" i="1"/>
  <c r="Q22" i="1"/>
  <c r="C7" i="1"/>
  <c r="E25" i="1"/>
  <c r="F25" i="1"/>
  <c r="C8" i="1"/>
  <c r="Q21" i="1"/>
  <c r="E24" i="1"/>
  <c r="F24" i="1"/>
  <c r="G22" i="1"/>
  <c r="E23" i="1"/>
  <c r="F23" i="1"/>
  <c r="G23" i="1"/>
  <c r="K23" i="1"/>
  <c r="G21" i="1"/>
  <c r="I21" i="1"/>
  <c r="G24" i="1"/>
  <c r="K24" i="1"/>
  <c r="G25" i="1"/>
  <c r="K25" i="1"/>
  <c r="I22" i="1"/>
  <c r="C12" i="1"/>
  <c r="C11" i="1"/>
  <c r="O25" i="1" l="1"/>
  <c r="O21" i="1"/>
  <c r="O24" i="1"/>
  <c r="O22" i="1"/>
  <c r="C15" i="1"/>
  <c r="F18" i="1" s="1"/>
  <c r="O23" i="1"/>
  <c r="C16" i="1"/>
  <c r="D18" i="1" s="1"/>
  <c r="F19" i="1" l="1"/>
  <c r="C18" i="1"/>
</calcChain>
</file>

<file path=xl/sharedStrings.xml><?xml version="1.0" encoding="utf-8"?>
<sst xmlns="http://schemas.openxmlformats.org/spreadsheetml/2006/main" count="51" uniqueCount="47">
  <si>
    <t>PE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</si>
  <si>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</si>
  <si>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</si>
  <si>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</si>
  <si>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</si>
  <si>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</si>
  <si>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</si>
  <si>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</si>
  <si>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</si>
  <si>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</si>
  <si>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</si>
  <si>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</si>
  <si>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</si>
  <si>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</si>
  <si>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</si>
  <si>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</si>
  <si>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</si>
  <si>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</si>
  <si>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</si>
  <si>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</si>
  <si>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</si>
  <si>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</si>
  <si>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</si>
  <si>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</si>
  <si>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</si>
  <si>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</si>
  <si>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</si>
  <si>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</si>
  <si>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</si>
  <si>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</si>
  <si>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</si>
  <si>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</si>
  <si>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Bull.69</t>
  </si>
  <si>
    <t>B</t>
  </si>
  <si>
    <t>IBVS 5595</t>
  </si>
  <si>
    <t>I</t>
  </si>
  <si>
    <t>EA/SD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</si>
  <si>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</si>
  <si>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</si>
  <si>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</si>
  <si>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</si>
  <si>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</si>
  <si>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</si>
  <si>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</si>
  <si>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vis</t>
  </si>
  <si>
    <t>OEJV 0179</t>
  </si>
  <si>
    <t>V0442 Cas / GSC 4000-0639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</si>
</sst>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1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47">
    <xf numFmtId="0" fontId="0" fillId="0" borderId="0">
      <alignment vertical="top"/>
    </xf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3" borderId="0" applyNumberFormat="0" applyBorder="0" applyAlignment="0" applyProtection="0"/>
    <xf numFmtId="0" fontId="17" fillId="20" borderId="1" applyNumberFormat="0" applyAlignment="0" applyProtection="0"/>
    <xf numFmtId="0" fontId="18" fillId="21" borderId="2" applyNumberFormat="0" applyAlignment="0" applyProtection="0"/>
    <xf numFmtId="3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2" fontId="29" fillId="0" borderId="0" applyFont="0" applyFill="0" applyBorder="0" applyAlignment="0" applyProtection="0"/>
    <xf numFmtId="0" fontId="20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1" applyNumberFormat="0" applyAlignment="0" applyProtection="0"/>
    <xf numFmtId="0" fontId="23" fillId="0" borderId="4" applyNumberFormat="0" applyFill="0" applyAlignment="0" applyProtection="0"/>
    <xf numFmtId="0" fontId="24" fillId="22" borderId="0" applyNumberFormat="0" applyBorder="0" applyAlignment="0" applyProtection="0"/>
    <xf numFmtId="0" fontId="7" fillId="0" borderId="0"/>
    <xf numFmtId="0" fontId="7" fillId="23" borderId="5" applyNumberFormat="0" applyFont="0" applyAlignment="0" applyProtection="0"/>
    <xf numFmtId="0" fontId="25" fillId="20" borderId="6" applyNumberFormat="0" applyAlignment="0" applyProtection="0"/>
    <xf numFmtId="0" fontId="26" fillId="0" borderId="0" applyNumberFormat="0" applyFill="0" applyBorder="0" applyAlignment="0" applyProtection="0"/>
    <xf numFmtId="0" fontId="29" fillId="0" borderId="7" applyNumberFormat="0" applyFont="0" applyFill="0" applyAlignment="0" applyProtection="0"/>
    <xf numFmtId="0" fontId="27" fillId="0" borderId="0" applyNumberFormat="0" applyFill="0" applyBorder="0" applyAlignment="0" applyProtection="0"/>
  </cellStyleXfs>
  <cellXfs count="36">
    <xf numFmtId="0" fontId="0" fillId="0" borderId="0" xfId="0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5" fillId="0" borderId="0" xfId="0" applyFont="1" applyAlignment="1"/>
    <xf numFmtId="0" fontId="5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7" fillId="0" borderId="0" xfId="0" applyFont="1" applyAlignment="1"/>
    <xf numFmtId="0" fontId="7" fillId="0" borderId="0" xfId="0" applyFont="1" applyAlignment="1">
      <alignment horizontal="left"/>
    </xf>
    <xf numFmtId="14" fontId="7" fillId="0" borderId="0" xfId="0" applyNumberFormat="1" applyFont="1" applyAlignment="1"/>
    <xf numFmtId="0" fontId="28" fillId="0" borderId="0" xfId="41" applyFont="1"/>
    <xf numFmtId="0" fontId="28" fillId="0" borderId="0" xfId="41" applyFont="1" applyAlignment="1">
      <alignment horizontal="center"/>
    </xf>
    <xf numFmtId="0" fontId="28" fillId="0" borderId="0" xfId="41" applyFont="1" applyAlignment="1">
      <alignment horizontal="left"/>
    </xf>
    <xf numFmtId="0" fontId="30" fillId="0" borderId="0" xfId="0" applyFont="1" applyAlignment="1"/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V0442 Cas - O-C Diagr.</a:t>
            </a:r>
          </a:p>
        </c:rich>
      </c:tx>
      <c:layout>
        <c:manualLayout>
          <c:xMode val="edge"/>
          <c:yMode val="edge"/>
          <c:x val="0.33017638529449556"/>
          <c:y val="3.38460347323841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15718737610102"/>
          <c:y val="0.14769252958613219"/>
          <c:w val="0.78099252343802805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714</c:v>
                </c:pt>
                <c:pt idx="2">
                  <c:v>2213</c:v>
                </c:pt>
                <c:pt idx="3">
                  <c:v>2848</c:v>
                </c:pt>
                <c:pt idx="4">
                  <c:v>4050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4C-4335-A403-9A1DBA7F1B4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2">
                    <c:v>0</c:v>
                  </c:pt>
                  <c:pt idx="3">
                    <c:v>1E-4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2">
                    <c:v>0</c:v>
                  </c:pt>
                  <c:pt idx="3">
                    <c:v>1E-4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714</c:v>
                </c:pt>
                <c:pt idx="2">
                  <c:v>2213</c:v>
                </c:pt>
                <c:pt idx="3">
                  <c:v>2848</c:v>
                </c:pt>
                <c:pt idx="4">
                  <c:v>4050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0</c:v>
                </c:pt>
                <c:pt idx="1">
                  <c:v>-2.3369999995338731E-2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4C-4335-A403-9A1DBA7F1B4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2">
                    <c:v>0</c:v>
                  </c:pt>
                  <c:pt idx="3">
                    <c:v>1E-4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2">
                    <c:v>0</c:v>
                  </c:pt>
                  <c:pt idx="3">
                    <c:v>1E-4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714</c:v>
                </c:pt>
                <c:pt idx="2">
                  <c:v>2213</c:v>
                </c:pt>
                <c:pt idx="3">
                  <c:v>2848</c:v>
                </c:pt>
                <c:pt idx="4">
                  <c:v>4050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94C-4335-A403-9A1DBA7F1B4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</c:v>
                  </c:pt>
                  <c:pt idx="3">
                    <c:v>1E-4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</c:v>
                  </c:pt>
                  <c:pt idx="3">
                    <c:v>1E-4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714</c:v>
                </c:pt>
                <c:pt idx="2">
                  <c:v>2213</c:v>
                </c:pt>
                <c:pt idx="3">
                  <c:v>2848</c:v>
                </c:pt>
                <c:pt idx="4">
                  <c:v>4050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2">
                  <c:v>-0.18806499999482185</c:v>
                </c:pt>
                <c:pt idx="3">
                  <c:v>-0.28323999998974614</c:v>
                </c:pt>
                <c:pt idx="4">
                  <c:v>-0.39357999999629101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94C-4335-A403-9A1DBA7F1B4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</c:v>
                  </c:pt>
                  <c:pt idx="3">
                    <c:v>1E-4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</c:v>
                  </c:pt>
                  <c:pt idx="3">
                    <c:v>1E-4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714</c:v>
                </c:pt>
                <c:pt idx="2">
                  <c:v>2213</c:v>
                </c:pt>
                <c:pt idx="3">
                  <c:v>2848</c:v>
                </c:pt>
                <c:pt idx="4">
                  <c:v>4050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94C-4335-A403-9A1DBA7F1B4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</c:v>
                  </c:pt>
                  <c:pt idx="3">
                    <c:v>1E-4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</c:v>
                  </c:pt>
                  <c:pt idx="3">
                    <c:v>1E-4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714</c:v>
                </c:pt>
                <c:pt idx="2">
                  <c:v>2213</c:v>
                </c:pt>
                <c:pt idx="3">
                  <c:v>2848</c:v>
                </c:pt>
                <c:pt idx="4">
                  <c:v>4050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94C-4335-A403-9A1DBA7F1B4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</c:v>
                  </c:pt>
                  <c:pt idx="3">
                    <c:v>1E-4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</c:v>
                  </c:pt>
                  <c:pt idx="3">
                    <c:v>1E-4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714</c:v>
                </c:pt>
                <c:pt idx="2">
                  <c:v>2213</c:v>
                </c:pt>
                <c:pt idx="3">
                  <c:v>2848</c:v>
                </c:pt>
                <c:pt idx="4">
                  <c:v>4050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94C-4335-A403-9A1DBA7F1B4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714</c:v>
                </c:pt>
                <c:pt idx="2">
                  <c:v>2213</c:v>
                </c:pt>
                <c:pt idx="3">
                  <c:v>2848</c:v>
                </c:pt>
                <c:pt idx="4">
                  <c:v>4050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5.4519635379528142E-2</c:v>
                </c:pt>
                <c:pt idx="1">
                  <c:v>-2.5879565498531654E-2</c:v>
                </c:pt>
                <c:pt idx="2">
                  <c:v>-0.19467284577333785</c:v>
                </c:pt>
                <c:pt idx="3">
                  <c:v>-0.26617633675032382</c:v>
                </c:pt>
                <c:pt idx="4">
                  <c:v>-0.40152625195400432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94C-4335-A403-9A1DBA7F1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8957576"/>
        <c:axId val="1"/>
      </c:scatterChart>
      <c:valAx>
        <c:axId val="688957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72770655734146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89575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190104336131537"/>
          <c:y val="0.92000129214617399"/>
          <c:w val="0.86363723129650116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123824</xdr:colOff>
      <xdr:row>0</xdr:row>
      <xdr:rowOff>0</xdr:rowOff>
    </xdr:from>
    <xdr:to>
      <xdr:col>17</xdr:col>
      <xdr:colOff>685799</xdr:colOff>
      <xdr:row>18</xdr:row>
      <xdr:rowOff>152400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C3D5CF4-A1B5-8062-B63A-E68274A3F3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3"/>
  <sheetViews>
    <sheetView tabSelected="1" workbookViewId="0">
      <selection activeCell="F13" sqref="F13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35" t="s">
        <v>46</v>
      </c>
    </row>
    <row r="2" spans="1:6" x14ac:dyDescent="0.2">
      <c r="A2" t="s">
        <v>27</v>
      </c>
      <c r="B2" s="9" t="s">
        <v>36</v>
      </c>
    </row>
    <row r="4" spans="1:6" ht="14.25" thickTop="1" thickBot="1" x14ac:dyDescent="0.25">
      <c r="A4" s="4" t="s">
        <v>3</v>
      </c>
      <c r="C4" s="1">
        <v>43079.464999999997</v>
      </c>
      <c r="D4" s="2">
        <v>3.5922049999999999</v>
      </c>
    </row>
    <row r="5" spans="1:6" ht="13.5" thickTop="1" x14ac:dyDescent="0.2">
      <c r="A5" s="11" t="s">
        <v>38</v>
      </c>
      <c r="B5" s="12"/>
      <c r="C5" s="13">
        <v>-9.5</v>
      </c>
      <c r="D5" s="12" t="s">
        <v>39</v>
      </c>
    </row>
    <row r="6" spans="1:6" x14ac:dyDescent="0.2">
      <c r="A6" s="4" t="s">
        <v>4</v>
      </c>
    </row>
    <row r="7" spans="1:6" x14ac:dyDescent="0.2">
      <c r="A7" t="s">
        <v>5</v>
      </c>
      <c r="C7">
        <f>+C4</f>
        <v>43079.464999999997</v>
      </c>
    </row>
    <row r="8" spans="1:6" x14ac:dyDescent="0.2">
      <c r="A8" t="s">
        <v>6</v>
      </c>
      <c r="C8">
        <f>+D4</f>
        <v>3.5922049999999999</v>
      </c>
    </row>
    <row r="9" spans="1:6" x14ac:dyDescent="0.2">
      <c r="A9" s="27" t="s">
        <v>43</v>
      </c>
      <c r="B9" s="28">
        <v>22</v>
      </c>
      <c r="C9" s="16" t="str">
        <f>"F"&amp;B9</f>
        <v>F22</v>
      </c>
      <c r="D9" s="17" t="str">
        <f>"G"&amp;B9</f>
        <v>G22</v>
      </c>
    </row>
    <row r="10" spans="1:6" ht="13.5" thickBot="1" x14ac:dyDescent="0.25">
      <c r="A10" s="12"/>
      <c r="B10" s="12"/>
      <c r="C10" s="3" t="s">
        <v>23</v>
      </c>
      <c r="D10" s="3" t="s">
        <v>24</v>
      </c>
      <c r="E10" s="12"/>
    </row>
    <row r="11" spans="1:6" x14ac:dyDescent="0.2">
      <c r="A11" s="12" t="s">
        <v>19</v>
      </c>
      <c r="B11" s="12"/>
      <c r="C11" s="14">
        <f ca="1">INTERCEPT(INDIRECT($D$9):G992,INDIRECT($C$9):F992)</f>
        <v>5.4519635379528142E-2</v>
      </c>
      <c r="D11" s="15"/>
      <c r="E11" s="12"/>
    </row>
    <row r="12" spans="1:6" x14ac:dyDescent="0.2">
      <c r="A12" s="12" t="s">
        <v>20</v>
      </c>
      <c r="B12" s="12"/>
      <c r="C12" s="14">
        <f ca="1">SLOPE(INDIRECT($D$9):G992,INDIRECT($C$9):F992)</f>
        <v>-1.1260392279840307E-4</v>
      </c>
      <c r="D12" s="15"/>
      <c r="E12" s="12"/>
    </row>
    <row r="13" spans="1:6" x14ac:dyDescent="0.2">
      <c r="A13" s="12" t="s">
        <v>22</v>
      </c>
      <c r="B13" s="12"/>
      <c r="C13" s="15" t="s">
        <v>17</v>
      </c>
    </row>
    <row r="14" spans="1:6" x14ac:dyDescent="0.2">
      <c r="A14" s="12"/>
      <c r="B14" s="12"/>
      <c r="C14" s="12"/>
    </row>
    <row r="15" spans="1:6" x14ac:dyDescent="0.2">
      <c r="A15" s="18" t="s">
        <v>21</v>
      </c>
      <c r="B15" s="12"/>
      <c r="C15" s="19">
        <f ca="1">(C7+C11)+(C8+C12)*INT(MAX(F21:F3533))</f>
        <v>57627.493723748041</v>
      </c>
      <c r="E15" s="15"/>
      <c r="F15" s="12"/>
    </row>
    <row r="16" spans="1:6" x14ac:dyDescent="0.2">
      <c r="A16" s="22" t="s">
        <v>7</v>
      </c>
      <c r="B16" s="12"/>
      <c r="C16" s="23">
        <f ca="1">+C8+C12</f>
        <v>3.5920923960772013</v>
      </c>
      <c r="E16" s="12"/>
      <c r="F16" s="12"/>
    </row>
    <row r="17" spans="1:30" ht="13.5" thickBot="1" x14ac:dyDescent="0.25">
      <c r="A17" s="20" t="s">
        <v>37</v>
      </c>
      <c r="B17" s="12"/>
      <c r="C17" s="12">
        <f>COUNT(C21:C2191)</f>
        <v>5</v>
      </c>
      <c r="E17" s="20" t="s">
        <v>40</v>
      </c>
      <c r="F17" s="21">
        <f ca="1">TODAY()+15018.5-B5/24</f>
        <v>60328.5</v>
      </c>
    </row>
    <row r="18" spans="1:30" ht="14.25" thickTop="1" thickBot="1" x14ac:dyDescent="0.25">
      <c r="A18" s="22" t="s">
        <v>8</v>
      </c>
      <c r="B18" s="12"/>
      <c r="C18" s="25">
        <f ca="1">+C15</f>
        <v>57627.493723748041</v>
      </c>
      <c r="D18" s="26">
        <f ca="1">+C16</f>
        <v>3.5920923960772013</v>
      </c>
      <c r="E18" s="20" t="s">
        <v>41</v>
      </c>
      <c r="F18" s="21">
        <f ca="1">ROUND(2*(F17-C15)/C16,0)/2+1</f>
        <v>753</v>
      </c>
    </row>
    <row r="19" spans="1:30" ht="13.5" thickTop="1" x14ac:dyDescent="0.2">
      <c r="E19" s="20" t="s">
        <v>42</v>
      </c>
      <c r="F19" s="24">
        <f ca="1">+C15+C16*F18-15018.5-C5/24</f>
        <v>45314.235131327507</v>
      </c>
    </row>
    <row r="20" spans="1:30" ht="13.5" thickBot="1" x14ac:dyDescent="0.25">
      <c r="A20" s="3" t="s">
        <v>9</v>
      </c>
      <c r="B20" s="3" t="s">
        <v>10</v>
      </c>
      <c r="C20" s="3" t="s">
        <v>11</v>
      </c>
      <c r="D20" s="3" t="s">
        <v>16</v>
      </c>
      <c r="E20" s="3" t="s">
        <v>12</v>
      </c>
      <c r="F20" s="3" t="s">
        <v>13</v>
      </c>
      <c r="G20" s="3" t="s">
        <v>14</v>
      </c>
      <c r="H20" s="6" t="s">
        <v>2</v>
      </c>
      <c r="I20" s="6" t="s">
        <v>44</v>
      </c>
      <c r="J20" s="6" t="s">
        <v>0</v>
      </c>
      <c r="K20" s="6" t="s">
        <v>1</v>
      </c>
      <c r="L20" s="6" t="s">
        <v>28</v>
      </c>
      <c r="M20" s="6" t="s">
        <v>29</v>
      </c>
      <c r="N20" s="6" t="s">
        <v>30</v>
      </c>
      <c r="O20" s="6" t="s">
        <v>26</v>
      </c>
      <c r="P20" s="5" t="s">
        <v>25</v>
      </c>
      <c r="Q20" s="3" t="s">
        <v>18</v>
      </c>
    </row>
    <row r="21" spans="1:30" ht="13.9" customHeight="1" x14ac:dyDescent="0.2">
      <c r="A21" s="29" t="s">
        <v>15</v>
      </c>
      <c r="B21" s="29"/>
      <c r="C21" s="30">
        <v>43079.464999999997</v>
      </c>
      <c r="D21" s="30" t="s">
        <v>17</v>
      </c>
      <c r="E21" s="29">
        <f>+(C21-C$7)/C$8</f>
        <v>0</v>
      </c>
      <c r="F21" s="29">
        <f>ROUND(2*E21,0)/2</f>
        <v>0</v>
      </c>
      <c r="G21" s="29">
        <f>+C21-(C$7+F21*C$8)</f>
        <v>0</v>
      </c>
      <c r="I21" s="29">
        <f>+G21</f>
        <v>0</v>
      </c>
      <c r="J21" s="29"/>
      <c r="K21" s="29"/>
      <c r="L21" s="29"/>
      <c r="M21" s="29"/>
      <c r="N21" s="29"/>
      <c r="O21" s="29">
        <f ca="1">+C$11+C$12*F21</f>
        <v>5.4519635379528142E-2</v>
      </c>
      <c r="P21" s="29"/>
      <c r="Q21" s="31">
        <f>+C21-15018.5</f>
        <v>28060.964999999997</v>
      </c>
      <c r="R21" s="29"/>
      <c r="S21" s="29"/>
      <c r="T21" s="29"/>
      <c r="U21" s="29"/>
      <c r="V21" s="29"/>
      <c r="W21" s="29"/>
    </row>
    <row r="22" spans="1:30" ht="13.9" customHeight="1" x14ac:dyDescent="0.2">
      <c r="A22" s="29" t="s">
        <v>32</v>
      </c>
      <c r="B22" s="29"/>
      <c r="C22" s="30">
        <v>45644.275999999998</v>
      </c>
      <c r="D22" s="30"/>
      <c r="E22" s="29">
        <f>+(C22-C$7)/C$8</f>
        <v>713.99349424657044</v>
      </c>
      <c r="F22" s="29">
        <f>ROUND(2*E22,0)/2</f>
        <v>714</v>
      </c>
      <c r="G22" s="29">
        <f>+C22-(C$7+F22*C$8)</f>
        <v>-2.3369999995338731E-2</v>
      </c>
      <c r="H22" s="29"/>
      <c r="I22" s="29">
        <f>+G22</f>
        <v>-2.3369999995338731E-2</v>
      </c>
      <c r="J22" s="29"/>
      <c r="K22" s="29"/>
      <c r="L22" s="29"/>
      <c r="M22" s="29"/>
      <c r="N22" s="29"/>
      <c r="O22" s="29">
        <f ca="1">+C$11+C$12*F22</f>
        <v>-2.5879565498531654E-2</v>
      </c>
      <c r="P22" s="29"/>
      <c r="Q22" s="31">
        <f>+C22-15018.5</f>
        <v>30625.775999999998</v>
      </c>
      <c r="R22" s="29"/>
      <c r="S22" s="29"/>
      <c r="T22" s="29"/>
      <c r="U22" s="29"/>
      <c r="V22" s="29"/>
      <c r="W22" s="29"/>
      <c r="AA22">
        <v>5</v>
      </c>
      <c r="AB22" t="s">
        <v>31</v>
      </c>
      <c r="AD22" t="s">
        <v>33</v>
      </c>
    </row>
    <row r="23" spans="1:30" ht="13.9" customHeight="1" x14ac:dyDescent="0.2">
      <c r="A23" s="7" t="s">
        <v>34</v>
      </c>
      <c r="B23" s="8" t="s">
        <v>35</v>
      </c>
      <c r="C23" s="7">
        <v>51028.8266</v>
      </c>
      <c r="D23" s="7">
        <v>0</v>
      </c>
      <c r="E23" s="29">
        <f>+(C23-C$7)/C$8</f>
        <v>2212.9476463620545</v>
      </c>
      <c r="F23" s="29">
        <f>ROUND(2*E23,0)/2</f>
        <v>2213</v>
      </c>
      <c r="G23" s="29">
        <f>+C23-(C$7+F23*C$8)</f>
        <v>-0.18806499999482185</v>
      </c>
      <c r="H23" s="29"/>
      <c r="I23" s="29"/>
      <c r="K23" s="29">
        <f>+G23</f>
        <v>-0.18806499999482185</v>
      </c>
      <c r="L23" s="29"/>
      <c r="M23" s="29"/>
      <c r="N23" s="29"/>
      <c r="O23" s="29">
        <f ca="1">+C$11+C$12*F23</f>
        <v>-0.19467284577333785</v>
      </c>
      <c r="P23" s="29"/>
      <c r="Q23" s="31">
        <f>+C23-15018.5</f>
        <v>36010.3266</v>
      </c>
      <c r="R23" s="29"/>
      <c r="S23" s="29"/>
      <c r="T23" s="29"/>
      <c r="U23" s="29"/>
      <c r="V23" s="29"/>
      <c r="W23" s="29"/>
    </row>
    <row r="24" spans="1:30" ht="13.9" customHeight="1" x14ac:dyDescent="0.2">
      <c r="A24" s="7" t="s">
        <v>34</v>
      </c>
      <c r="B24" s="8" t="s">
        <v>35</v>
      </c>
      <c r="C24" s="7">
        <v>53309.781600000002</v>
      </c>
      <c r="D24" s="7">
        <v>1E-4</v>
      </c>
      <c r="E24" s="29">
        <f>+(C24-C$7)/C$8</f>
        <v>2847.9211514933045</v>
      </c>
      <c r="F24" s="29">
        <f>ROUND(2*E24,0)/2</f>
        <v>2848</v>
      </c>
      <c r="G24" s="29">
        <f>+C24-(C$7+F24*C$8)</f>
        <v>-0.28323999998974614</v>
      </c>
      <c r="H24" s="29"/>
      <c r="I24" s="29"/>
      <c r="K24" s="29">
        <f>+G24</f>
        <v>-0.28323999998974614</v>
      </c>
      <c r="L24" s="29"/>
      <c r="M24" s="29"/>
      <c r="N24" s="29"/>
      <c r="O24" s="29">
        <f ca="1">+C$11+C$12*F24</f>
        <v>-0.26617633675032382</v>
      </c>
      <c r="P24" s="29"/>
      <c r="Q24" s="31">
        <f>+C24-15018.5</f>
        <v>38291.281600000002</v>
      </c>
      <c r="R24" s="29"/>
      <c r="S24" s="29"/>
      <c r="T24" s="29"/>
      <c r="U24" s="29"/>
      <c r="V24" s="29"/>
      <c r="W24" s="29"/>
    </row>
    <row r="25" spans="1:30" ht="13.9" customHeight="1" x14ac:dyDescent="0.2">
      <c r="A25" s="32" t="s">
        <v>45</v>
      </c>
      <c r="B25" s="33" t="s">
        <v>35</v>
      </c>
      <c r="C25" s="34">
        <v>57627.501669999998</v>
      </c>
      <c r="D25" s="34">
        <v>2.0000000000000001E-4</v>
      </c>
      <c r="E25" s="29">
        <f>+(C25-C$7)/C$8</f>
        <v>4049.8904349835275</v>
      </c>
      <c r="F25" s="29">
        <f>ROUND(2*E25,0)/2</f>
        <v>4050</v>
      </c>
      <c r="G25" s="29">
        <f>+C25-(C$7+F25*C$8)</f>
        <v>-0.39357999999629101</v>
      </c>
      <c r="H25" s="29"/>
      <c r="I25" s="29"/>
      <c r="K25" s="29">
        <f>+G25</f>
        <v>-0.39357999999629101</v>
      </c>
      <c r="L25" s="29"/>
      <c r="M25" s="29"/>
      <c r="N25" s="29"/>
      <c r="O25" s="29">
        <f ca="1">+C$11+C$12*F25</f>
        <v>-0.40152625195400432</v>
      </c>
      <c r="P25" s="29"/>
      <c r="Q25" s="31">
        <f>+C25-15018.5</f>
        <v>42609.001669999998</v>
      </c>
      <c r="R25" s="29"/>
      <c r="S25" s="29"/>
      <c r="T25" s="29"/>
      <c r="U25" s="29"/>
      <c r="V25" s="29"/>
      <c r="W25" s="29"/>
    </row>
    <row r="26" spans="1:30" ht="13.9" customHeight="1" x14ac:dyDescent="0.2">
      <c r="A26" s="29"/>
      <c r="B26" s="29"/>
      <c r="C26" s="30"/>
      <c r="D26" s="30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31"/>
      <c r="R26" s="29"/>
      <c r="S26" s="29"/>
      <c r="T26" s="29"/>
      <c r="U26" s="29"/>
      <c r="V26" s="29"/>
      <c r="W26" s="29"/>
    </row>
    <row r="27" spans="1:30" ht="13.9" customHeight="1" x14ac:dyDescent="0.2">
      <c r="A27" s="29"/>
      <c r="B27" s="29"/>
      <c r="C27" s="30"/>
      <c r="D27" s="30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31"/>
      <c r="R27" s="29"/>
      <c r="S27" s="29"/>
      <c r="T27" s="29"/>
      <c r="U27" s="29"/>
      <c r="V27" s="29"/>
      <c r="W27" s="29"/>
    </row>
    <row r="28" spans="1:30" ht="13.9" customHeight="1" x14ac:dyDescent="0.2">
      <c r="A28" s="29"/>
      <c r="B28" s="29"/>
      <c r="C28" s="30"/>
      <c r="D28" s="30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</row>
    <row r="29" spans="1:30" ht="13.9" customHeight="1" x14ac:dyDescent="0.2">
      <c r="A29" s="29"/>
      <c r="B29" s="29"/>
      <c r="C29" s="30"/>
      <c r="D29" s="30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</row>
    <row r="30" spans="1:30" ht="13.9" customHeight="1" x14ac:dyDescent="0.2">
      <c r="A30" s="29"/>
      <c r="B30" s="29"/>
      <c r="C30" s="30"/>
      <c r="D30" s="30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</row>
    <row r="31" spans="1:30" ht="13.9" customHeight="1" x14ac:dyDescent="0.2">
      <c r="A31" s="29"/>
      <c r="B31" s="29"/>
      <c r="C31" s="30"/>
      <c r="D31" s="30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</row>
    <row r="32" spans="1:30" ht="13.9" customHeight="1" x14ac:dyDescent="0.2">
      <c r="A32" s="29"/>
      <c r="B32" s="29"/>
      <c r="C32" s="30"/>
      <c r="D32" s="30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</row>
    <row r="33" spans="1:23" ht="13.9" customHeight="1" x14ac:dyDescent="0.2">
      <c r="A33" s="29"/>
      <c r="B33" s="29"/>
      <c r="C33" s="30"/>
      <c r="D33" s="30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</row>
    <row r="34" spans="1:23" ht="13.9" customHeight="1" x14ac:dyDescent="0.2">
      <c r="A34" s="29"/>
      <c r="B34" s="29"/>
      <c r="C34" s="30"/>
      <c r="D34" s="30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</row>
    <row r="35" spans="1:23" ht="13.9" customHeight="1" x14ac:dyDescent="0.2">
      <c r="A35" s="29"/>
      <c r="B35" s="29"/>
      <c r="C35" s="30"/>
      <c r="D35" s="30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</row>
    <row r="36" spans="1:23" ht="13.9" customHeight="1" x14ac:dyDescent="0.2">
      <c r="A36" s="29"/>
      <c r="B36" s="29"/>
      <c r="C36" s="30"/>
      <c r="D36" s="30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</row>
    <row r="37" spans="1:23" ht="13.9" customHeight="1" x14ac:dyDescent="0.2">
      <c r="C37" s="10"/>
      <c r="D37" s="10"/>
    </row>
    <row r="38" spans="1:23" ht="13.9" customHeight="1" x14ac:dyDescent="0.2">
      <c r="C38" s="10"/>
      <c r="D38" s="10"/>
    </row>
    <row r="39" spans="1:23" ht="13.9" customHeight="1" x14ac:dyDescent="0.2">
      <c r="C39" s="10"/>
      <c r="D39" s="10"/>
    </row>
    <row r="40" spans="1:23" x14ac:dyDescent="0.2">
      <c r="C40" s="10"/>
      <c r="D40" s="10"/>
    </row>
    <row r="41" spans="1:23" x14ac:dyDescent="0.2">
      <c r="C41" s="10"/>
      <c r="D41" s="10"/>
    </row>
    <row r="42" spans="1:23" x14ac:dyDescent="0.2">
      <c r="C42" s="10"/>
      <c r="D42" s="10"/>
    </row>
    <row r="43" spans="1:23" x14ac:dyDescent="0.2">
      <c r="C43" s="10"/>
      <c r="D43" s="10"/>
    </row>
    <row r="44" spans="1:23" x14ac:dyDescent="0.2">
      <c r="C44" s="10"/>
      <c r="D44" s="10"/>
    </row>
    <row r="45" spans="1:23" x14ac:dyDescent="0.2">
      <c r="C45" s="10"/>
      <c r="D45" s="10"/>
    </row>
    <row r="46" spans="1:23" x14ac:dyDescent="0.2">
      <c r="C46" s="10"/>
      <c r="D46" s="10"/>
    </row>
    <row r="47" spans="1:23" x14ac:dyDescent="0.2">
      <c r="C47" s="10"/>
      <c r="D47" s="10"/>
    </row>
    <row r="48" spans="1:23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</sheetData>
  <phoneticPr fontId="6" type="noConversion"/>
  <hyperlinks>
    <hyperlink ref="H2231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2024-01-19T06:28:15Z</dcterms:modified>
</cp:coreProperties>
</file>