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69FE4B4-2DB0-4735-81C3-B283ADE32BD7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  <sheet name="Active 3" sheetId="3" r:id="rId3"/>
  </sheets>
  <calcPr calcId="181029"/>
</workbook>
</file>

<file path=xl/calcChain.xml><?xml version="1.0" encoding="utf-8"?>
<calcChain xmlns="http://schemas.openxmlformats.org/spreadsheetml/2006/main">
  <c r="F11" i="1" l="1"/>
  <c r="F11" i="2"/>
  <c r="F1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G11" i="3"/>
  <c r="E14" i="3"/>
  <c r="E15" i="3" s="1"/>
  <c r="C21" i="3"/>
  <c r="C17" i="3"/>
  <c r="Q21" i="3"/>
  <c r="Q22" i="3"/>
  <c r="Q23" i="3"/>
  <c r="Q24" i="3"/>
  <c r="Q25" i="3"/>
  <c r="Q26" i="3"/>
  <c r="Q27" i="3"/>
  <c r="Q28" i="3"/>
  <c r="G11" i="2"/>
  <c r="C21" i="2"/>
  <c r="E21" i="2"/>
  <c r="F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14" i="2"/>
  <c r="E15" i="2" s="1"/>
  <c r="Q22" i="2"/>
  <c r="Q23" i="2"/>
  <c r="Q24" i="2"/>
  <c r="Q25" i="2"/>
  <c r="Q26" i="2"/>
  <c r="Q27" i="2"/>
  <c r="Q28" i="2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Q22" i="1"/>
  <c r="Q23" i="1"/>
  <c r="Q24" i="1"/>
  <c r="Q25" i="1"/>
  <c r="Q26" i="1"/>
  <c r="Q27" i="1"/>
  <c r="Q28" i="1"/>
  <c r="C21" i="1"/>
  <c r="G11" i="1"/>
  <c r="E14" i="1"/>
  <c r="E15" i="1" s="1"/>
  <c r="I25" i="3"/>
  <c r="G21" i="1"/>
  <c r="I28" i="1"/>
  <c r="I23" i="1"/>
  <c r="I24" i="2"/>
  <c r="I24" i="3"/>
  <c r="I26" i="3"/>
  <c r="I24" i="1"/>
  <c r="I26" i="2"/>
  <c r="I25" i="2"/>
  <c r="I27" i="1"/>
  <c r="I22" i="1"/>
  <c r="I23" i="2"/>
  <c r="I26" i="1"/>
  <c r="I28" i="2"/>
  <c r="I28" i="3"/>
  <c r="I23" i="3"/>
  <c r="I22" i="2"/>
  <c r="I22" i="3"/>
  <c r="I25" i="1"/>
  <c r="I27" i="3"/>
  <c r="E21" i="1"/>
  <c r="F21" i="1"/>
  <c r="I27" i="2"/>
  <c r="C17" i="2"/>
  <c r="E21" i="3"/>
  <c r="F21" i="3"/>
  <c r="G21" i="3"/>
  <c r="Q21" i="1"/>
  <c r="Q21" i="2"/>
  <c r="G21" i="2"/>
  <c r="C17" i="1"/>
  <c r="H21" i="3"/>
  <c r="H21" i="1"/>
  <c r="H21" i="2"/>
  <c r="C12" i="1"/>
  <c r="C11" i="1"/>
  <c r="C11" i="2"/>
  <c r="C12" i="2"/>
  <c r="C12" i="3"/>
  <c r="C16" i="3" l="1"/>
  <c r="D18" i="3" s="1"/>
  <c r="C16" i="2"/>
  <c r="D18" i="2" s="1"/>
  <c r="O21" i="2"/>
  <c r="S21" i="2" s="1"/>
  <c r="C15" i="2"/>
  <c r="O26" i="2"/>
  <c r="S26" i="2" s="1"/>
  <c r="O28" i="2"/>
  <c r="S28" i="2" s="1"/>
  <c r="O22" i="2"/>
  <c r="S22" i="2" s="1"/>
  <c r="O24" i="2"/>
  <c r="S24" i="2" s="1"/>
  <c r="O27" i="2"/>
  <c r="S27" i="2" s="1"/>
  <c r="O25" i="2"/>
  <c r="S25" i="2" s="1"/>
  <c r="O23" i="2"/>
  <c r="S23" i="2" s="1"/>
  <c r="C15" i="1"/>
  <c r="O25" i="1"/>
  <c r="S25" i="1" s="1"/>
  <c r="O27" i="1"/>
  <c r="S27" i="1" s="1"/>
  <c r="O28" i="1"/>
  <c r="S28" i="1" s="1"/>
  <c r="O26" i="1"/>
  <c r="S26" i="1" s="1"/>
  <c r="O24" i="1"/>
  <c r="S24" i="1" s="1"/>
  <c r="O22" i="1"/>
  <c r="S22" i="1" s="1"/>
  <c r="O21" i="1"/>
  <c r="S21" i="1" s="1"/>
  <c r="O23" i="1"/>
  <c r="S23" i="1" s="1"/>
  <c r="C16" i="1"/>
  <c r="D18" i="1" s="1"/>
  <c r="C11" i="3"/>
  <c r="O27" i="3" l="1"/>
  <c r="S27" i="3" s="1"/>
  <c r="O22" i="3"/>
  <c r="S22" i="3" s="1"/>
  <c r="C15" i="3"/>
  <c r="O26" i="3"/>
  <c r="S26" i="3" s="1"/>
  <c r="O25" i="3"/>
  <c r="S25" i="3" s="1"/>
  <c r="O28" i="3"/>
  <c r="S28" i="3" s="1"/>
  <c r="O23" i="3"/>
  <c r="S23" i="3" s="1"/>
  <c r="O21" i="3"/>
  <c r="S21" i="3" s="1"/>
  <c r="O24" i="3"/>
  <c r="S24" i="3" s="1"/>
  <c r="E16" i="2"/>
  <c r="E17" i="2" s="1"/>
  <c r="C18" i="2"/>
  <c r="C18" i="1"/>
  <c r="E16" i="1"/>
  <c r="E17" i="1" s="1"/>
  <c r="S19" i="2"/>
  <c r="S19" i="1"/>
  <c r="S19" i="3" l="1"/>
  <c r="C18" i="3"/>
  <c r="E16" i="3"/>
  <c r="E17" i="3" s="1"/>
</calcChain>
</file>

<file path=xl/sharedStrings.xml><?xml version="1.0" encoding="utf-8"?>
<sst xmlns="http://schemas.openxmlformats.org/spreadsheetml/2006/main" count="192" uniqueCount="49">
  <si>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</si>
  <si>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</si>
  <si>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</si>
  <si>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</si>
  <si>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</si>
  <si>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</si>
  <si>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</si>
  <si>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</si>
  <si>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</si>
  <si>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</si>
  <si>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</si>
  <si>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</si>
  <si>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</si>
  <si>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</si>
  <si>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</si>
  <si>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</si>
  <si>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</si>
  <si>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</si>
  <si>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</si>
  <si>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</si>
  <si>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</si>
  <si>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</si>
  <si>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</si>
  <si>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</si>
  <si>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</si>
  <si>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</si>
  <si>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</si>
  <si>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</si>
  <si>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</si>
  <si>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</si>
  <si>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</si>
  <si>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</si>
  <si>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</si>
  <si>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</si>
  <si>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</si>
  <si>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</si>
  <si>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</si>
  <si>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</si>
  <si>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</si>
  <si>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</si>
  <si>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</si>
  <si>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</si>
  <si>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V0466 Car / HD 70333</t>
  </si>
  <si>
    <t>EA</t>
  </si>
  <si>
    <t>IBVS 5482</t>
  </si>
  <si>
    <t>I</t>
  </si>
  <si>
    <t>II</t>
  </si>
  <si>
    <t>ToMcat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</si>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</sst>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Car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</c:v>
                </c:pt>
                <c:pt idx="2">
                  <c:v>215</c:v>
                </c:pt>
                <c:pt idx="3">
                  <c:v>292.5</c:v>
                </c:pt>
                <c:pt idx="4">
                  <c:v>1127</c:v>
                </c:pt>
                <c:pt idx="5">
                  <c:v>1137.5</c:v>
                </c:pt>
                <c:pt idx="6">
                  <c:v>1303</c:v>
                </c:pt>
                <c:pt idx="7">
                  <c:v>1419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09-4BAD-B6EB-533A0142BA9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</c:v>
                </c:pt>
                <c:pt idx="2">
                  <c:v>215</c:v>
                </c:pt>
                <c:pt idx="3">
                  <c:v>292.5</c:v>
                </c:pt>
                <c:pt idx="4">
                  <c:v>1127</c:v>
                </c:pt>
                <c:pt idx="5">
                  <c:v>1137.5</c:v>
                </c:pt>
                <c:pt idx="6">
                  <c:v>1303</c:v>
                </c:pt>
                <c:pt idx="7">
                  <c:v>1419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1.720000000204891E-2</c:v>
                </c:pt>
                <c:pt idx="2">
                  <c:v>-2.5000000001455192E-2</c:v>
                </c:pt>
                <c:pt idx="3">
                  <c:v>-0.41649999999935972</c:v>
                </c:pt>
                <c:pt idx="4">
                  <c:v>4.0000000444706529E-4</c:v>
                </c:pt>
                <c:pt idx="5">
                  <c:v>-0.33149999999295687</c:v>
                </c:pt>
                <c:pt idx="6">
                  <c:v>-2.5399999998626299E-2</c:v>
                </c:pt>
                <c:pt idx="7">
                  <c:v>1.3800000000628643E-2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09-4BAD-B6EB-533A0142BA9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</c:v>
                </c:pt>
                <c:pt idx="2">
                  <c:v>215</c:v>
                </c:pt>
                <c:pt idx="3">
                  <c:v>292.5</c:v>
                </c:pt>
                <c:pt idx="4">
                  <c:v>1127</c:v>
                </c:pt>
                <c:pt idx="5">
                  <c:v>1137.5</c:v>
                </c:pt>
                <c:pt idx="6">
                  <c:v>1303</c:v>
                </c:pt>
                <c:pt idx="7">
                  <c:v>1419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09-4BAD-B6EB-533A0142BA9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</c:v>
                </c:pt>
                <c:pt idx="2">
                  <c:v>215</c:v>
                </c:pt>
                <c:pt idx="3">
                  <c:v>292.5</c:v>
                </c:pt>
                <c:pt idx="4">
                  <c:v>1127</c:v>
                </c:pt>
                <c:pt idx="5">
                  <c:v>1137.5</c:v>
                </c:pt>
                <c:pt idx="6">
                  <c:v>1303</c:v>
                </c:pt>
                <c:pt idx="7">
                  <c:v>1419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09-4BAD-B6EB-533A0142BA9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</c:v>
                </c:pt>
                <c:pt idx="2">
                  <c:v>215</c:v>
                </c:pt>
                <c:pt idx="3">
                  <c:v>292.5</c:v>
                </c:pt>
                <c:pt idx="4">
                  <c:v>1127</c:v>
                </c:pt>
                <c:pt idx="5">
                  <c:v>1137.5</c:v>
                </c:pt>
                <c:pt idx="6">
                  <c:v>1303</c:v>
                </c:pt>
                <c:pt idx="7">
                  <c:v>1419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09-4BAD-B6EB-533A0142BA9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</c:v>
                </c:pt>
                <c:pt idx="2">
                  <c:v>215</c:v>
                </c:pt>
                <c:pt idx="3">
                  <c:v>292.5</c:v>
                </c:pt>
                <c:pt idx="4">
                  <c:v>1127</c:v>
                </c:pt>
                <c:pt idx="5">
                  <c:v>1137.5</c:v>
                </c:pt>
                <c:pt idx="6">
                  <c:v>1303</c:v>
                </c:pt>
                <c:pt idx="7">
                  <c:v>1419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09-4BAD-B6EB-533A0142BA9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</c:v>
                </c:pt>
                <c:pt idx="2">
                  <c:v>215</c:v>
                </c:pt>
                <c:pt idx="3">
                  <c:v>292.5</c:v>
                </c:pt>
                <c:pt idx="4">
                  <c:v>1127</c:v>
                </c:pt>
                <c:pt idx="5">
                  <c:v>1137.5</c:v>
                </c:pt>
                <c:pt idx="6">
                  <c:v>1303</c:v>
                </c:pt>
                <c:pt idx="7">
                  <c:v>1419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09-4BAD-B6EB-533A0142BA9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</c:v>
                </c:pt>
                <c:pt idx="2">
                  <c:v>215</c:v>
                </c:pt>
                <c:pt idx="3">
                  <c:v>292.5</c:v>
                </c:pt>
                <c:pt idx="4">
                  <c:v>1127</c:v>
                </c:pt>
                <c:pt idx="5">
                  <c:v>1137.5</c:v>
                </c:pt>
                <c:pt idx="6">
                  <c:v>1303</c:v>
                </c:pt>
                <c:pt idx="7">
                  <c:v>1419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-0.10098735945823929</c:v>
                </c:pt>
                <c:pt idx="1">
                  <c:v>-0.10039313364117528</c:v>
                </c:pt>
                <c:pt idx="2">
                  <c:v>-9.9410093400600225E-2</c:v>
                </c:pt>
                <c:pt idx="3">
                  <c:v>-9.8841544007730334E-2</c:v>
                </c:pt>
                <c:pt idx="4">
                  <c:v>-9.271955086773126E-2</c:v>
                </c:pt>
                <c:pt idx="5">
                  <c:v>-9.2642521595148894E-2</c:v>
                </c:pt>
                <c:pt idx="6">
                  <c:v>-9.1428393536826733E-2</c:v>
                </c:pt>
                <c:pt idx="7">
                  <c:v>-9.0577403477821464E-2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09-4BAD-B6EB-533A0142BA97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</c:v>
                </c:pt>
                <c:pt idx="2">
                  <c:v>215</c:v>
                </c:pt>
                <c:pt idx="3">
                  <c:v>292.5</c:v>
                </c:pt>
                <c:pt idx="4">
                  <c:v>1127</c:v>
                </c:pt>
                <c:pt idx="5">
                  <c:v>1137.5</c:v>
                </c:pt>
                <c:pt idx="6">
                  <c:v>1303</c:v>
                </c:pt>
                <c:pt idx="7">
                  <c:v>1419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09-4BAD-B6EB-533A0142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796440"/>
        <c:axId val="1"/>
      </c:scatterChart>
      <c:valAx>
        <c:axId val="786796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796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Car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</c:v>
                </c:pt>
                <c:pt idx="2">
                  <c:v>568</c:v>
                </c:pt>
                <c:pt idx="3">
                  <c:v>772.5</c:v>
                </c:pt>
                <c:pt idx="4">
                  <c:v>2977.5</c:v>
                </c:pt>
                <c:pt idx="5">
                  <c:v>3005</c:v>
                </c:pt>
                <c:pt idx="6">
                  <c:v>3442.5</c:v>
                </c:pt>
                <c:pt idx="7">
                  <c:v>3749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6C-49CA-9898-4224BDC0BDE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</c:v>
                </c:pt>
                <c:pt idx="2">
                  <c:v>568</c:v>
                </c:pt>
                <c:pt idx="3">
                  <c:v>772.5</c:v>
                </c:pt>
                <c:pt idx="4">
                  <c:v>2977.5</c:v>
                </c:pt>
                <c:pt idx="5">
                  <c:v>3005</c:v>
                </c:pt>
                <c:pt idx="6">
                  <c:v>3442.5</c:v>
                </c:pt>
                <c:pt idx="7">
                  <c:v>3749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2.5000000008731149E-2</c:v>
                </c:pt>
                <c:pt idx="2">
                  <c:v>2.7999999998428393E-2</c:v>
                </c:pt>
                <c:pt idx="3">
                  <c:v>-2.5000000001455192E-2</c:v>
                </c:pt>
                <c:pt idx="4">
                  <c:v>0.11700000000564614</c:v>
                </c:pt>
                <c:pt idx="5">
                  <c:v>0.10100000000238651</c:v>
                </c:pt>
                <c:pt idx="6">
                  <c:v>9.2000000004190952E-2</c:v>
                </c:pt>
                <c:pt idx="7">
                  <c:v>0.10199999999895226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6C-49CA-9898-4224BDC0BDE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</c:v>
                </c:pt>
                <c:pt idx="2">
                  <c:v>568</c:v>
                </c:pt>
                <c:pt idx="3">
                  <c:v>772.5</c:v>
                </c:pt>
                <c:pt idx="4">
                  <c:v>2977.5</c:v>
                </c:pt>
                <c:pt idx="5">
                  <c:v>3005</c:v>
                </c:pt>
                <c:pt idx="6">
                  <c:v>3442.5</c:v>
                </c:pt>
                <c:pt idx="7">
                  <c:v>3749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6C-49CA-9898-4224BDC0BDE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</c:v>
                </c:pt>
                <c:pt idx="2">
                  <c:v>568</c:v>
                </c:pt>
                <c:pt idx="3">
                  <c:v>772.5</c:v>
                </c:pt>
                <c:pt idx="4">
                  <c:v>2977.5</c:v>
                </c:pt>
                <c:pt idx="5">
                  <c:v>3005</c:v>
                </c:pt>
                <c:pt idx="6">
                  <c:v>3442.5</c:v>
                </c:pt>
                <c:pt idx="7">
                  <c:v>3749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6C-49CA-9898-4224BDC0BDE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</c:v>
                </c:pt>
                <c:pt idx="2">
                  <c:v>568</c:v>
                </c:pt>
                <c:pt idx="3">
                  <c:v>772.5</c:v>
                </c:pt>
                <c:pt idx="4">
                  <c:v>2977.5</c:v>
                </c:pt>
                <c:pt idx="5">
                  <c:v>3005</c:v>
                </c:pt>
                <c:pt idx="6">
                  <c:v>3442.5</c:v>
                </c:pt>
                <c:pt idx="7">
                  <c:v>3749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6C-49CA-9898-4224BDC0BDE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</c:v>
                </c:pt>
                <c:pt idx="2">
                  <c:v>568</c:v>
                </c:pt>
                <c:pt idx="3">
                  <c:v>772.5</c:v>
                </c:pt>
                <c:pt idx="4">
                  <c:v>2977.5</c:v>
                </c:pt>
                <c:pt idx="5">
                  <c:v>3005</c:v>
                </c:pt>
                <c:pt idx="6">
                  <c:v>3442.5</c:v>
                </c:pt>
                <c:pt idx="7">
                  <c:v>3749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6C-49CA-9898-4224BDC0BDE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</c:v>
                </c:pt>
                <c:pt idx="2">
                  <c:v>568</c:v>
                </c:pt>
                <c:pt idx="3">
                  <c:v>772.5</c:v>
                </c:pt>
                <c:pt idx="4">
                  <c:v>2977.5</c:v>
                </c:pt>
                <c:pt idx="5">
                  <c:v>3005</c:v>
                </c:pt>
                <c:pt idx="6">
                  <c:v>3442.5</c:v>
                </c:pt>
                <c:pt idx="7">
                  <c:v>3749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6C-49CA-9898-4224BDC0BDE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</c:v>
                </c:pt>
                <c:pt idx="2">
                  <c:v>568</c:v>
                </c:pt>
                <c:pt idx="3">
                  <c:v>772.5</c:v>
                </c:pt>
                <c:pt idx="4">
                  <c:v>2977.5</c:v>
                </c:pt>
                <c:pt idx="5">
                  <c:v>3005</c:v>
                </c:pt>
                <c:pt idx="6">
                  <c:v>3442.5</c:v>
                </c:pt>
                <c:pt idx="7">
                  <c:v>3749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-1.6235103220944708E-3</c:v>
                </c:pt>
                <c:pt idx="1">
                  <c:v>4.9582495091876084E-3</c:v>
                </c:pt>
                <c:pt idx="2">
                  <c:v>1.5845833529158897E-2</c:v>
                </c:pt>
                <c:pt idx="3">
                  <c:v>2.2135412433351351E-2</c:v>
                </c:pt>
                <c:pt idx="4">
                  <c:v>8.9952143405206422E-2</c:v>
                </c:pt>
                <c:pt idx="5">
                  <c:v>9.0797930299413229E-2</c:v>
                </c:pt>
                <c:pt idx="6">
                  <c:v>0.10425363088906701</c:v>
                </c:pt>
                <c:pt idx="7">
                  <c:v>0.11368031027359017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6C-49CA-9898-4224BDC0BDEE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214</c:v>
                </c:pt>
                <c:pt idx="2">
                  <c:v>568</c:v>
                </c:pt>
                <c:pt idx="3">
                  <c:v>772.5</c:v>
                </c:pt>
                <c:pt idx="4">
                  <c:v>2977.5</c:v>
                </c:pt>
                <c:pt idx="5">
                  <c:v>3005</c:v>
                </c:pt>
                <c:pt idx="6">
                  <c:v>3442.5</c:v>
                </c:pt>
                <c:pt idx="7">
                  <c:v>3749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6C-49CA-9898-4224BDC0B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871504"/>
        <c:axId val="1"/>
      </c:scatterChart>
      <c:valAx>
        <c:axId val="718871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87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Car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202.5</c:v>
                </c:pt>
                <c:pt idx="2">
                  <c:v>537.5</c:v>
                </c:pt>
                <c:pt idx="3">
                  <c:v>731</c:v>
                </c:pt>
                <c:pt idx="4">
                  <c:v>2817.5</c:v>
                </c:pt>
                <c:pt idx="5">
                  <c:v>2843.5</c:v>
                </c:pt>
                <c:pt idx="6">
                  <c:v>3257.5</c:v>
                </c:pt>
                <c:pt idx="7">
                  <c:v>3547.5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D-4EBB-ADAD-BC08EC55D70C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202.5</c:v>
                </c:pt>
                <c:pt idx="2">
                  <c:v>537.5</c:v>
                </c:pt>
                <c:pt idx="3">
                  <c:v>731</c:v>
                </c:pt>
                <c:pt idx="4">
                  <c:v>2817.5</c:v>
                </c:pt>
                <c:pt idx="5">
                  <c:v>2843.5</c:v>
                </c:pt>
                <c:pt idx="6">
                  <c:v>3257.5</c:v>
                </c:pt>
                <c:pt idx="7">
                  <c:v>3547.5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1">
                  <c:v>1.6187500004889444E-2</c:v>
                </c:pt>
                <c:pt idx="2">
                  <c:v>-2.7687499998137355E-2</c:v>
                </c:pt>
                <c:pt idx="3">
                  <c:v>-7.4574999998731073E-2</c:v>
                </c:pt>
                <c:pt idx="4">
                  <c:v>-1.3687499995285179E-2</c:v>
                </c:pt>
                <c:pt idx="5">
                  <c:v>-1.3749999925494194E-4</c:v>
                </c:pt>
                <c:pt idx="6">
                  <c:v>-4.1687499993713573E-2</c:v>
                </c:pt>
                <c:pt idx="7">
                  <c:v>-3.9374999978463165E-3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D-4EBB-ADAD-BC08EC55D70C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202.5</c:v>
                </c:pt>
                <c:pt idx="2">
                  <c:v>537.5</c:v>
                </c:pt>
                <c:pt idx="3">
                  <c:v>731</c:v>
                </c:pt>
                <c:pt idx="4">
                  <c:v>2817.5</c:v>
                </c:pt>
                <c:pt idx="5">
                  <c:v>2843.5</c:v>
                </c:pt>
                <c:pt idx="6">
                  <c:v>3257.5</c:v>
                </c:pt>
                <c:pt idx="7">
                  <c:v>3547.5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D-4EBB-ADAD-BC08EC55D70C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202.5</c:v>
                </c:pt>
                <c:pt idx="2">
                  <c:v>537.5</c:v>
                </c:pt>
                <c:pt idx="3">
                  <c:v>731</c:v>
                </c:pt>
                <c:pt idx="4">
                  <c:v>2817.5</c:v>
                </c:pt>
                <c:pt idx="5">
                  <c:v>2843.5</c:v>
                </c:pt>
                <c:pt idx="6">
                  <c:v>3257.5</c:v>
                </c:pt>
                <c:pt idx="7">
                  <c:v>3547.5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ED-4EBB-ADAD-BC08EC55D70C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202.5</c:v>
                </c:pt>
                <c:pt idx="2">
                  <c:v>537.5</c:v>
                </c:pt>
                <c:pt idx="3">
                  <c:v>731</c:v>
                </c:pt>
                <c:pt idx="4">
                  <c:v>2817.5</c:v>
                </c:pt>
                <c:pt idx="5">
                  <c:v>2843.5</c:v>
                </c:pt>
                <c:pt idx="6">
                  <c:v>3257.5</c:v>
                </c:pt>
                <c:pt idx="7">
                  <c:v>3547.5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ED-4EBB-ADAD-BC08EC55D70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202.5</c:v>
                </c:pt>
                <c:pt idx="2">
                  <c:v>537.5</c:v>
                </c:pt>
                <c:pt idx="3">
                  <c:v>731</c:v>
                </c:pt>
                <c:pt idx="4">
                  <c:v>2817.5</c:v>
                </c:pt>
                <c:pt idx="5">
                  <c:v>2843.5</c:v>
                </c:pt>
                <c:pt idx="6">
                  <c:v>3257.5</c:v>
                </c:pt>
                <c:pt idx="7">
                  <c:v>3547.5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ED-4EBB-ADAD-BC08EC55D70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202.5</c:v>
                </c:pt>
                <c:pt idx="2">
                  <c:v>537.5</c:v>
                </c:pt>
                <c:pt idx="3">
                  <c:v>731</c:v>
                </c:pt>
                <c:pt idx="4">
                  <c:v>2817.5</c:v>
                </c:pt>
                <c:pt idx="5">
                  <c:v>2843.5</c:v>
                </c:pt>
                <c:pt idx="6">
                  <c:v>3257.5</c:v>
                </c:pt>
                <c:pt idx="7">
                  <c:v>3547.5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ED-4EBB-ADAD-BC08EC55D70C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202.5</c:v>
                </c:pt>
                <c:pt idx="2">
                  <c:v>537.5</c:v>
                </c:pt>
                <c:pt idx="3">
                  <c:v>731</c:v>
                </c:pt>
                <c:pt idx="4">
                  <c:v>2817.5</c:v>
                </c:pt>
                <c:pt idx="5">
                  <c:v>2843.5</c:v>
                </c:pt>
                <c:pt idx="6">
                  <c:v>3257.5</c:v>
                </c:pt>
                <c:pt idx="7">
                  <c:v>3547.5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-1.8045507402333672E-2</c:v>
                </c:pt>
                <c:pt idx="1">
                  <c:v>-1.8062375487558645E-2</c:v>
                </c:pt>
                <c:pt idx="2">
                  <c:v>-1.8090280714967859E-2</c:v>
                </c:pt>
                <c:pt idx="3">
                  <c:v>-1.8106399107516168E-2</c:v>
                </c:pt>
                <c:pt idx="4">
                  <c:v>-1.8280202859723111E-2</c:v>
                </c:pt>
                <c:pt idx="5">
                  <c:v>-1.8282368638566811E-2</c:v>
                </c:pt>
                <c:pt idx="6">
                  <c:v>-1.831685450169342E-2</c:v>
                </c:pt>
                <c:pt idx="7">
                  <c:v>-1.8341011265719308E-2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ED-4EBB-ADAD-BC08EC55D70C}"/>
            </c:ext>
          </c:extLst>
        </c:ser>
        <c:ser>
          <c:idx val="8"/>
          <c:order val="8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202.5</c:v>
                </c:pt>
                <c:pt idx="2">
                  <c:v>537.5</c:v>
                </c:pt>
                <c:pt idx="3">
                  <c:v>731</c:v>
                </c:pt>
                <c:pt idx="4">
                  <c:v>2817.5</c:v>
                </c:pt>
                <c:pt idx="5">
                  <c:v>2843.5</c:v>
                </c:pt>
                <c:pt idx="6">
                  <c:v>3257.5</c:v>
                </c:pt>
                <c:pt idx="7">
                  <c:v>3547.5</c:v>
                </c:pt>
              </c:numCache>
            </c:numRef>
          </c:xVal>
          <c:yVal>
            <c:numRef>
              <c:f>'Active 3'!$R$21:$R$999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ED-4EBB-ADAD-BC08EC55D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82856"/>
        <c:axId val="1"/>
      </c:scatterChart>
      <c:valAx>
        <c:axId val="718082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082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18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AA3D0A3-37EB-133F-1A7F-D6E74EE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FE9C4DD-84CB-EA03-D626-8D3E61FC4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323850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C5C5F173-6622-0128-0EB2-7EC69477D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D9" sqref="D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48036.970999999998</v>
      </c>
      <c r="D7" s="30" t="s">
        <v>41</v>
      </c>
    </row>
    <row r="8" spans="1:7" x14ac:dyDescent="0.2">
      <c r="A8" t="s">
        <v>3</v>
      </c>
      <c r="C8" s="34">
        <v>3.4558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-0.10098735945823929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7.3361211983212313E-6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60329.686487615741</v>
      </c>
    </row>
    <row r="15" spans="1:7" x14ac:dyDescent="0.2">
      <c r="A15" s="12" t="s">
        <v>17</v>
      </c>
      <c r="B15" s="10"/>
      <c r="C15" s="13">
        <f ca="1">(C7+C11)+(C8+C12)*INT(MAX(F21:F3533))</f>
        <v>52940.660622596522</v>
      </c>
      <c r="D15" s="14" t="s">
        <v>38</v>
      </c>
      <c r="E15" s="15">
        <f ca="1">ROUND(2*(E14-$C$7)/$C$8,0)/2+E13</f>
        <v>3558</v>
      </c>
    </row>
    <row r="16" spans="1:7" x14ac:dyDescent="0.2">
      <c r="A16" s="16" t="s">
        <v>4</v>
      </c>
      <c r="B16" s="10"/>
      <c r="C16" s="17">
        <f ca="1">+C8+C12</f>
        <v>3.4558073361211985</v>
      </c>
      <c r="D16" s="14" t="s">
        <v>39</v>
      </c>
      <c r="E16" s="24">
        <f ca="1">ROUND(2*(E14-$C$15)/$C$16,0)/2+E13</f>
        <v>2139</v>
      </c>
    </row>
    <row r="17" spans="1:19" ht="13.5" thickBot="1" x14ac:dyDescent="0.25">
      <c r="A17" s="14" t="s">
        <v>29</v>
      </c>
      <c r="B17" s="10"/>
      <c r="C17" s="10">
        <f>COUNT(C21:C2191)</f>
        <v>8</v>
      </c>
      <c r="D17" s="14" t="s">
        <v>33</v>
      </c>
      <c r="E17" s="18">
        <f ca="1">+$C$15+$C$16*E16-15018.5-$C$9/24</f>
        <v>45314.528347893101</v>
      </c>
    </row>
    <row r="18" spans="1:19" ht="14.25" thickTop="1" thickBot="1" x14ac:dyDescent="0.25">
      <c r="A18" s="16" t="s">
        <v>5</v>
      </c>
      <c r="B18" s="10"/>
      <c r="C18" s="19">
        <f ca="1">+C15</f>
        <v>52940.660622596522</v>
      </c>
      <c r="D18" s="20">
        <f ca="1">+C16</f>
        <v>3.4558073361211985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SUM(S21:S38)</f>
        <v>0.2114488853643704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">
        <v>41</v>
      </c>
      <c r="C21" s="8">
        <f>C7</f>
        <v>48036.970999999998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-0.10098735945823929</v>
      </c>
      <c r="Q21" s="2">
        <f>+C21-15018.5</f>
        <v>33018.470999999998</v>
      </c>
      <c r="S21">
        <f ca="1">(G21-O21)^2</f>
        <v>1.0198446770347633E-2</v>
      </c>
    </row>
    <row r="22" spans="1:19" x14ac:dyDescent="0.2">
      <c r="A22" s="31" t="s">
        <v>44</v>
      </c>
      <c r="B22" s="32" t="s">
        <v>45</v>
      </c>
      <c r="C22" s="31">
        <v>48316.908000000003</v>
      </c>
      <c r="D22" s="31">
        <v>0.02</v>
      </c>
      <c r="E22">
        <f t="shared" ref="E22:E28" si="0">+(C22-C$7)/C$8</f>
        <v>81.004977139882328</v>
      </c>
      <c r="F22">
        <f t="shared" ref="F22:F28" si="1">ROUND(2*E22,0)/2</f>
        <v>81</v>
      </c>
      <c r="G22">
        <f t="shared" ref="G22:G28" si="2">+C22-(C$7+F22*C$8)</f>
        <v>1.720000000204891E-2</v>
      </c>
      <c r="I22">
        <f t="shared" ref="I22:I28" si="3">+G22</f>
        <v>1.720000000204891E-2</v>
      </c>
      <c r="O22">
        <f t="shared" ref="O22:O28" ca="1" si="4">+C$11+C$12*$F22</f>
        <v>-0.10039313364117528</v>
      </c>
      <c r="Q22" s="2">
        <f t="shared" ref="Q22:Q28" si="5">+C22-15018.5</f>
        <v>33298.408000000003</v>
      </c>
      <c r="S22">
        <f t="shared" ref="S22:S28" ca="1" si="6">(G22-O22)^2</f>
        <v>1.3828145080033183E-2</v>
      </c>
    </row>
    <row r="23" spans="1:19" x14ac:dyDescent="0.2">
      <c r="A23" s="31" t="s">
        <v>44</v>
      </c>
      <c r="B23" s="32" t="s">
        <v>45</v>
      </c>
      <c r="C23" s="31">
        <v>48779.942999999999</v>
      </c>
      <c r="D23" s="31">
        <v>0.02</v>
      </c>
      <c r="E23">
        <f t="shared" si="0"/>
        <v>214.99276578505746</v>
      </c>
      <c r="F23">
        <f t="shared" si="1"/>
        <v>215</v>
      </c>
      <c r="G23">
        <f t="shared" si="2"/>
        <v>-2.5000000001455192E-2</v>
      </c>
      <c r="I23">
        <f t="shared" si="3"/>
        <v>-2.5000000001455192E-2</v>
      </c>
      <c r="O23">
        <f t="shared" ca="1" si="4"/>
        <v>-9.9410093400600225E-2</v>
      </c>
      <c r="Q23" s="2">
        <f t="shared" si="5"/>
        <v>33761.442999999999</v>
      </c>
      <c r="S23">
        <f t="shared" ca="1" si="6"/>
        <v>5.5368619996694875E-3</v>
      </c>
    </row>
    <row r="24" spans="1:19" x14ac:dyDescent="0.2">
      <c r="A24" s="31" t="s">
        <v>44</v>
      </c>
      <c r="B24" s="32" t="s">
        <v>46</v>
      </c>
      <c r="C24" s="31">
        <v>49047.375999999997</v>
      </c>
      <c r="D24" s="31">
        <v>0.02</v>
      </c>
      <c r="E24">
        <f t="shared" si="0"/>
        <v>292.3794779790494</v>
      </c>
      <c r="F24">
        <f t="shared" si="1"/>
        <v>292.5</v>
      </c>
      <c r="G24">
        <f t="shared" si="2"/>
        <v>-0.41649999999935972</v>
      </c>
      <c r="I24">
        <f t="shared" si="3"/>
        <v>-0.41649999999935972</v>
      </c>
      <c r="O24">
        <f t="shared" ca="1" si="4"/>
        <v>-9.8841544007730334E-2</v>
      </c>
      <c r="Q24" s="2">
        <f t="shared" si="5"/>
        <v>34028.875999999997</v>
      </c>
      <c r="S24">
        <f t="shared" ca="1" si="6"/>
        <v>0.10090689466298595</v>
      </c>
    </row>
    <row r="25" spans="1:19" x14ac:dyDescent="0.2">
      <c r="A25" s="31" t="s">
        <v>44</v>
      </c>
      <c r="B25" s="32" t="s">
        <v>45</v>
      </c>
      <c r="C25" s="31">
        <v>51931.658000000003</v>
      </c>
      <c r="D25" s="31">
        <v>0.01</v>
      </c>
      <c r="E25">
        <f t="shared" si="0"/>
        <v>1127.0001157474405</v>
      </c>
      <c r="F25">
        <f t="shared" si="1"/>
        <v>1127</v>
      </c>
      <c r="G25">
        <f t="shared" si="2"/>
        <v>4.0000000444706529E-4</v>
      </c>
      <c r="I25">
        <f t="shared" si="3"/>
        <v>4.0000000444706529E-4</v>
      </c>
      <c r="O25">
        <f t="shared" ca="1" si="4"/>
        <v>-9.271955086773126E-2</v>
      </c>
      <c r="Q25" s="2">
        <f t="shared" si="5"/>
        <v>36913.158000000003</v>
      </c>
      <c r="S25">
        <f t="shared" ca="1" si="6"/>
        <v>8.6712507546362078E-3</v>
      </c>
    </row>
    <row r="26" spans="1:19" x14ac:dyDescent="0.2">
      <c r="A26" s="31" t="s">
        <v>44</v>
      </c>
      <c r="B26" s="32" t="s">
        <v>46</v>
      </c>
      <c r="C26" s="31">
        <v>51967.612000000001</v>
      </c>
      <c r="D26" s="31">
        <v>0.02</v>
      </c>
      <c r="E26">
        <f t="shared" si="0"/>
        <v>1137.4040743098569</v>
      </c>
      <c r="F26">
        <f t="shared" si="1"/>
        <v>1137.5</v>
      </c>
      <c r="G26">
        <f t="shared" si="2"/>
        <v>-0.33149999999295687</v>
      </c>
      <c r="I26">
        <f t="shared" si="3"/>
        <v>-0.33149999999295687</v>
      </c>
      <c r="O26">
        <f t="shared" ca="1" si="4"/>
        <v>-9.2642521595148894E-2</v>
      </c>
      <c r="Q26" s="2">
        <f t="shared" si="5"/>
        <v>36949.112000000001</v>
      </c>
      <c r="S26">
        <f t="shared" ca="1" si="6"/>
        <v>5.7052894986559299E-2</v>
      </c>
    </row>
    <row r="27" spans="1:19" x14ac:dyDescent="0.2">
      <c r="A27" s="31" t="s">
        <v>44</v>
      </c>
      <c r="B27" s="32" t="s">
        <v>45</v>
      </c>
      <c r="C27" s="31">
        <v>52539.853000000003</v>
      </c>
      <c r="D27" s="31">
        <v>0.02</v>
      </c>
      <c r="E27">
        <f t="shared" si="0"/>
        <v>1302.9926500376193</v>
      </c>
      <c r="F27">
        <f t="shared" si="1"/>
        <v>1303</v>
      </c>
      <c r="G27">
        <f t="shared" si="2"/>
        <v>-2.5399999998626299E-2</v>
      </c>
      <c r="I27">
        <f t="shared" si="3"/>
        <v>-2.5399999998626299E-2</v>
      </c>
      <c r="O27">
        <f t="shared" ca="1" si="4"/>
        <v>-9.1428393536826733E-2</v>
      </c>
      <c r="Q27" s="2">
        <f t="shared" si="5"/>
        <v>37521.353000000003</v>
      </c>
      <c r="S27">
        <f t="shared" ca="1" si="6"/>
        <v>4.3597487532354689E-3</v>
      </c>
    </row>
    <row r="28" spans="1:19" x14ac:dyDescent="0.2">
      <c r="A28" s="31" t="s">
        <v>44</v>
      </c>
      <c r="B28" s="32" t="s">
        <v>45</v>
      </c>
      <c r="C28" s="31">
        <v>52940.764999999999</v>
      </c>
      <c r="D28" s="31">
        <v>0.02</v>
      </c>
      <c r="E28">
        <f t="shared" si="0"/>
        <v>1419.0039932866491</v>
      </c>
      <c r="F28">
        <f t="shared" si="1"/>
        <v>1419</v>
      </c>
      <c r="G28">
        <f t="shared" si="2"/>
        <v>1.3800000000628643E-2</v>
      </c>
      <c r="I28">
        <f t="shared" si="3"/>
        <v>1.3800000000628643E-2</v>
      </c>
      <c r="O28">
        <f t="shared" ca="1" si="4"/>
        <v>-9.0577403477821464E-2</v>
      </c>
      <c r="Q28" s="2">
        <f t="shared" si="5"/>
        <v>37922.264999999999</v>
      </c>
      <c r="S28">
        <f t="shared" ca="1" si="6"/>
        <v>1.0894642356903168E-2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S6940"/>
  <sheetViews>
    <sheetView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48036.970999999998</v>
      </c>
      <c r="D7" s="30" t="s">
        <v>41</v>
      </c>
    </row>
    <row r="8" spans="1:7" x14ac:dyDescent="0.2">
      <c r="A8" t="s">
        <v>3</v>
      </c>
      <c r="C8" s="34">
        <v>1.3080000000000001</v>
      </c>
      <c r="D8" s="33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-1.6235103220944708E-3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3.075588706206579E-5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60329.686487615741</v>
      </c>
    </row>
    <row r="15" spans="1:7" x14ac:dyDescent="0.2">
      <c r="A15" s="12" t="s">
        <v>17</v>
      </c>
      <c r="B15" s="10"/>
      <c r="C15" s="13">
        <f ca="1">(C7+C11)+(C8+C12)*INT(MAX(F21:F3533))</f>
        <v>52940.776680310271</v>
      </c>
      <c r="D15" s="14" t="s">
        <v>38</v>
      </c>
      <c r="E15" s="15">
        <f ca="1">ROUND(2*(E14-$C$7)/$C$8,0)/2+E13</f>
        <v>9399</v>
      </c>
    </row>
    <row r="16" spans="1:7" x14ac:dyDescent="0.2">
      <c r="A16" s="16" t="s">
        <v>4</v>
      </c>
      <c r="B16" s="10"/>
      <c r="C16" s="17">
        <f ca="1">+C8+C12</f>
        <v>1.3080307558870621</v>
      </c>
      <c r="D16" s="14" t="s">
        <v>39</v>
      </c>
      <c r="E16" s="24">
        <f ca="1">ROUND(2*(E14-$C$15)/$C$16,0)/2+E13</f>
        <v>5650</v>
      </c>
    </row>
    <row r="17" spans="1:19" ht="13.5" thickBot="1" x14ac:dyDescent="0.25">
      <c r="A17" s="14" t="s">
        <v>29</v>
      </c>
      <c r="B17" s="10"/>
      <c r="C17" s="10">
        <f>COUNT(C21:C2191)</f>
        <v>8</v>
      </c>
      <c r="D17" s="14" t="s">
        <v>33</v>
      </c>
      <c r="E17" s="18">
        <f ca="1">+$C$15+$C$16*E16-15018.5-$C$9/24</f>
        <v>45313.046284405507</v>
      </c>
    </row>
    <row r="18" spans="1:19" ht="14.25" thickTop="1" thickBot="1" x14ac:dyDescent="0.25">
      <c r="A18" s="16" t="s">
        <v>5</v>
      </c>
      <c r="B18" s="10"/>
      <c r="C18" s="19">
        <f ca="1">+C15</f>
        <v>52940.776680310271</v>
      </c>
      <c r="D18" s="20">
        <f ca="1">+C16</f>
        <v>1.3080307558870621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SUM(S21:S38)</f>
        <v>3.8960283076908075E-3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">
        <v>41</v>
      </c>
      <c r="C21" s="8">
        <f>C7</f>
        <v>48036.970999999998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-1.6235103220944708E-3</v>
      </c>
      <c r="Q21" s="2">
        <f t="shared" ref="Q21:Q28" si="4">+C21-15018.5</f>
        <v>33018.470999999998</v>
      </c>
      <c r="S21">
        <f ca="1">(G21-O21)^2</f>
        <v>2.6357857659472922E-6</v>
      </c>
    </row>
    <row r="22" spans="1:19" x14ac:dyDescent="0.2">
      <c r="A22" s="31" t="s">
        <v>44</v>
      </c>
      <c r="B22" s="32" t="s">
        <v>45</v>
      </c>
      <c r="C22" s="31">
        <v>48316.908000000003</v>
      </c>
      <c r="D22" s="31">
        <v>0.02</v>
      </c>
      <c r="E22">
        <f t="shared" si="0"/>
        <v>214.01911314985119</v>
      </c>
      <c r="F22">
        <f t="shared" si="1"/>
        <v>214</v>
      </c>
      <c r="G22">
        <f t="shared" si="2"/>
        <v>2.5000000008731149E-2</v>
      </c>
      <c r="I22">
        <f t="shared" ref="I22:I28" si="5">+G22</f>
        <v>2.5000000008731149E-2</v>
      </c>
      <c r="O22">
        <f t="shared" ca="1" si="3"/>
        <v>4.9582495091876084E-3</v>
      </c>
      <c r="Q22" s="2">
        <f t="shared" si="4"/>
        <v>33298.408000000003</v>
      </c>
      <c r="S22">
        <f t="shared" ref="S22:S28" ca="1" si="6">(G22-O22)^2</f>
        <v>4.0167176308595384E-4</v>
      </c>
    </row>
    <row r="23" spans="1:19" x14ac:dyDescent="0.2">
      <c r="A23" s="31" t="s">
        <v>44</v>
      </c>
      <c r="B23" s="32" t="s">
        <v>45</v>
      </c>
      <c r="C23" s="31">
        <v>48779.942999999999</v>
      </c>
      <c r="D23" s="31">
        <v>0.02</v>
      </c>
      <c r="E23">
        <f t="shared" si="0"/>
        <v>568.02140672782991</v>
      </c>
      <c r="F23">
        <f t="shared" si="1"/>
        <v>568</v>
      </c>
      <c r="G23">
        <f t="shared" si="2"/>
        <v>2.7999999998428393E-2</v>
      </c>
      <c r="I23">
        <f t="shared" si="5"/>
        <v>2.7999999998428393E-2</v>
      </c>
      <c r="O23">
        <f t="shared" ca="1" si="3"/>
        <v>1.5845833529158897E-2</v>
      </c>
      <c r="Q23" s="2">
        <f t="shared" si="4"/>
        <v>33761.442999999999</v>
      </c>
      <c r="S23">
        <f t="shared" ca="1" si="6"/>
        <v>1.4772376256271493E-4</v>
      </c>
    </row>
    <row r="24" spans="1:19" x14ac:dyDescent="0.2">
      <c r="A24" s="31" t="s">
        <v>44</v>
      </c>
      <c r="B24" s="32" t="s">
        <v>46</v>
      </c>
      <c r="C24" s="31">
        <v>49047.375999999997</v>
      </c>
      <c r="D24" s="31">
        <v>0.02</v>
      </c>
      <c r="E24">
        <f t="shared" si="0"/>
        <v>772.48088685015193</v>
      </c>
      <c r="F24">
        <f t="shared" si="1"/>
        <v>772.5</v>
      </c>
      <c r="G24">
        <f t="shared" si="2"/>
        <v>-2.5000000001455192E-2</v>
      </c>
      <c r="I24">
        <f t="shared" si="5"/>
        <v>-2.5000000001455192E-2</v>
      </c>
      <c r="O24">
        <f t="shared" ca="1" si="3"/>
        <v>2.2135412433351351E-2</v>
      </c>
      <c r="Q24" s="2">
        <f t="shared" si="4"/>
        <v>34028.875999999997</v>
      </c>
      <c r="S24">
        <f t="shared" ca="1" si="6"/>
        <v>2.2217471053993148E-3</v>
      </c>
    </row>
    <row r="25" spans="1:19" x14ac:dyDescent="0.2">
      <c r="A25" s="31" t="s">
        <v>44</v>
      </c>
      <c r="B25" s="32" t="s">
        <v>45</v>
      </c>
      <c r="C25" s="31">
        <v>51931.658000000003</v>
      </c>
      <c r="D25" s="31">
        <v>0.01</v>
      </c>
      <c r="E25">
        <f t="shared" si="0"/>
        <v>2977.5894495412886</v>
      </c>
      <c r="F25">
        <f t="shared" si="1"/>
        <v>2977.5</v>
      </c>
      <c r="G25">
        <f t="shared" si="2"/>
        <v>0.11700000000564614</v>
      </c>
      <c r="I25">
        <f t="shared" si="5"/>
        <v>0.11700000000564614</v>
      </c>
      <c r="O25">
        <f t="shared" ca="1" si="3"/>
        <v>8.9952143405206422E-2</v>
      </c>
      <c r="Q25" s="2">
        <f t="shared" si="4"/>
        <v>36913.158000000003</v>
      </c>
      <c r="S25">
        <f t="shared" ca="1" si="6"/>
        <v>7.3158654667795052E-4</v>
      </c>
    </row>
    <row r="26" spans="1:19" x14ac:dyDescent="0.2">
      <c r="A26" s="31" t="s">
        <v>44</v>
      </c>
      <c r="B26" s="32" t="s">
        <v>46</v>
      </c>
      <c r="C26" s="31">
        <v>51967.612000000001</v>
      </c>
      <c r="D26" s="31">
        <v>0.02</v>
      </c>
      <c r="E26">
        <f t="shared" si="0"/>
        <v>3005.0772171253848</v>
      </c>
      <c r="F26">
        <f t="shared" si="1"/>
        <v>3005</v>
      </c>
      <c r="G26">
        <f t="shared" si="2"/>
        <v>0.10100000000238651</v>
      </c>
      <c r="I26">
        <f t="shared" si="5"/>
        <v>0.10100000000238651</v>
      </c>
      <c r="O26">
        <f t="shared" ca="1" si="3"/>
        <v>9.0797930299413229E-2</v>
      </c>
      <c r="Q26" s="2">
        <f t="shared" si="4"/>
        <v>36949.112000000001</v>
      </c>
      <c r="S26">
        <f t="shared" ca="1" si="6"/>
        <v>1.040822262243254E-4</v>
      </c>
    </row>
    <row r="27" spans="1:19" x14ac:dyDescent="0.2">
      <c r="A27" s="31" t="s">
        <v>44</v>
      </c>
      <c r="B27" s="32" t="s">
        <v>45</v>
      </c>
      <c r="C27" s="31">
        <v>52539.853000000003</v>
      </c>
      <c r="D27" s="31">
        <v>0.02</v>
      </c>
      <c r="E27">
        <f t="shared" si="0"/>
        <v>3442.5703363914408</v>
      </c>
      <c r="F27">
        <f t="shared" si="1"/>
        <v>3442.5</v>
      </c>
      <c r="G27">
        <f t="shared" si="2"/>
        <v>9.2000000004190952E-2</v>
      </c>
      <c r="I27">
        <f t="shared" si="5"/>
        <v>9.2000000004190952E-2</v>
      </c>
      <c r="O27">
        <f t="shared" ca="1" si="3"/>
        <v>0.10425363088906701</v>
      </c>
      <c r="Q27" s="2">
        <f t="shared" si="4"/>
        <v>37521.353000000003</v>
      </c>
      <c r="S27">
        <f t="shared" ca="1" si="6"/>
        <v>1.5015146986278852E-4</v>
      </c>
    </row>
    <row r="28" spans="1:19" x14ac:dyDescent="0.2">
      <c r="A28" s="31" t="s">
        <v>44</v>
      </c>
      <c r="B28" s="32" t="s">
        <v>45</v>
      </c>
      <c r="C28" s="31">
        <v>52940.764999999999</v>
      </c>
      <c r="D28" s="31">
        <v>0.02</v>
      </c>
      <c r="E28">
        <f t="shared" si="0"/>
        <v>3749.0779816513773</v>
      </c>
      <c r="F28">
        <f t="shared" si="1"/>
        <v>3749</v>
      </c>
      <c r="G28">
        <f t="shared" si="2"/>
        <v>0.10199999999895226</v>
      </c>
      <c r="I28">
        <f t="shared" si="5"/>
        <v>0.10199999999895226</v>
      </c>
      <c r="O28">
        <f t="shared" ca="1" si="3"/>
        <v>0.11368031027359017</v>
      </c>
      <c r="Q28" s="2">
        <f t="shared" si="4"/>
        <v>37922.264999999999</v>
      </c>
      <c r="S28">
        <f t="shared" ca="1" si="6"/>
        <v>1.3642964811181192E-4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D9" sqref="D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48036.970999999998</v>
      </c>
      <c r="D7" s="30" t="s">
        <v>41</v>
      </c>
    </row>
    <row r="8" spans="1:7" x14ac:dyDescent="0.2">
      <c r="A8" t="s">
        <v>3</v>
      </c>
      <c r="C8" s="34">
        <v>1.382325</v>
      </c>
      <c r="D8" s="33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-1.8045507402333672E-2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-8.3299186296162287E-8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60329.686487615741</v>
      </c>
    </row>
    <row r="15" spans="1:7" x14ac:dyDescent="0.2">
      <c r="A15" s="12" t="s">
        <v>17</v>
      </c>
      <c r="B15" s="10"/>
      <c r="C15" s="13">
        <f ca="1">(C7+C11)+(C8+C12)*INT(MAX(F21:F3533))</f>
        <v>52940.059434030387</v>
      </c>
      <c r="D15" s="14" t="s">
        <v>38</v>
      </c>
      <c r="E15" s="15">
        <f ca="1">ROUND(2*(E14-$C$7)/$C$8,0)/2+E13</f>
        <v>8894</v>
      </c>
    </row>
    <row r="16" spans="1:7" x14ac:dyDescent="0.2">
      <c r="A16" s="16" t="s">
        <v>4</v>
      </c>
      <c r="B16" s="10"/>
      <c r="C16" s="17">
        <f ca="1">+C8+C12</f>
        <v>1.3823249167008138</v>
      </c>
      <c r="D16" s="14" t="s">
        <v>39</v>
      </c>
      <c r="E16" s="24">
        <f ca="1">ROUND(2*(E14-$C$15)/$C$16,0)/2+E13</f>
        <v>5347</v>
      </c>
    </row>
    <row r="17" spans="1:19" ht="13.5" thickBot="1" x14ac:dyDescent="0.25">
      <c r="A17" s="14" t="s">
        <v>29</v>
      </c>
      <c r="B17" s="10"/>
      <c r="C17" s="10">
        <f>COUNT(C21:C2191)</f>
        <v>8</v>
      </c>
      <c r="D17" s="14" t="s">
        <v>33</v>
      </c>
      <c r="E17" s="18">
        <f ca="1">+$C$15+$C$16*E16-15018.5-$C$9/24</f>
        <v>45313.246596962977</v>
      </c>
    </row>
    <row r="18" spans="1:19" ht="14.25" thickTop="1" thickBot="1" x14ac:dyDescent="0.25">
      <c r="A18" s="16" t="s">
        <v>5</v>
      </c>
      <c r="B18" s="10"/>
      <c r="C18" s="19">
        <f ca="1">+C15</f>
        <v>52940.059434030387</v>
      </c>
      <c r="D18" s="20">
        <f ca="1">+C16</f>
        <v>1.3823249167008138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SUM(S21:S38)</f>
        <v>5.8834811983327585E-3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">
        <v>41</v>
      </c>
      <c r="C21" s="8">
        <f>C7</f>
        <v>48036.970999999998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-1.8045507402333672E-2</v>
      </c>
      <c r="Q21" s="2">
        <f t="shared" ref="Q21:Q28" si="4">+C21-15018.5</f>
        <v>33018.470999999998</v>
      </c>
      <c r="S21">
        <f ca="1">(G21-O21)^2</f>
        <v>3.2564033740767936E-4</v>
      </c>
    </row>
    <row r="22" spans="1:19" x14ac:dyDescent="0.2">
      <c r="A22" s="31" t="s">
        <v>44</v>
      </c>
      <c r="B22" s="32" t="s">
        <v>45</v>
      </c>
      <c r="C22" s="31">
        <v>48316.908000000003</v>
      </c>
      <c r="D22" s="31">
        <v>0.02</v>
      </c>
      <c r="E22">
        <f t="shared" si="0"/>
        <v>202.51171034308527</v>
      </c>
      <c r="F22">
        <f t="shared" si="1"/>
        <v>202.5</v>
      </c>
      <c r="G22">
        <f t="shared" si="2"/>
        <v>1.6187500004889444E-2</v>
      </c>
      <c r="I22">
        <f t="shared" ref="I22:I28" si="5">+G22</f>
        <v>1.6187500004889444E-2</v>
      </c>
      <c r="O22">
        <f t="shared" ca="1" si="3"/>
        <v>-1.8062375487558645E-2</v>
      </c>
      <c r="Q22" s="2">
        <f t="shared" si="4"/>
        <v>33298.408000000003</v>
      </c>
      <c r="S22">
        <f t="shared" ref="S22:S28" ca="1" si="6">(G22-O22)^2</f>
        <v>1.1730539712481961E-3</v>
      </c>
    </row>
    <row r="23" spans="1:19" x14ac:dyDescent="0.2">
      <c r="A23" s="31" t="s">
        <v>44</v>
      </c>
      <c r="B23" s="32" t="s">
        <v>45</v>
      </c>
      <c r="C23" s="31">
        <v>48779.942999999999</v>
      </c>
      <c r="D23" s="31">
        <v>0.02</v>
      </c>
      <c r="E23">
        <f t="shared" si="0"/>
        <v>537.4799703398271</v>
      </c>
      <c r="F23">
        <f t="shared" si="1"/>
        <v>537.5</v>
      </c>
      <c r="G23">
        <f t="shared" si="2"/>
        <v>-2.7687499998137355E-2</v>
      </c>
      <c r="I23">
        <f t="shared" si="5"/>
        <v>-2.7687499998137355E-2</v>
      </c>
      <c r="O23">
        <f t="shared" ca="1" si="3"/>
        <v>-1.8090280714967859E-2</v>
      </c>
      <c r="Q23" s="2">
        <f t="shared" si="4"/>
        <v>33761.442999999999</v>
      </c>
      <c r="S23">
        <f t="shared" ca="1" si="6"/>
        <v>9.2106617969240398E-5</v>
      </c>
    </row>
    <row r="24" spans="1:19" x14ac:dyDescent="0.2">
      <c r="A24" s="31" t="s">
        <v>44</v>
      </c>
      <c r="B24" s="32" t="s">
        <v>46</v>
      </c>
      <c r="C24" s="31">
        <v>49047.375999999997</v>
      </c>
      <c r="D24" s="31">
        <v>0.02</v>
      </c>
      <c r="E24">
        <f t="shared" si="0"/>
        <v>730.94605103720096</v>
      </c>
      <c r="F24">
        <f t="shared" si="1"/>
        <v>731</v>
      </c>
      <c r="G24">
        <f t="shared" si="2"/>
        <v>-7.4574999998731073E-2</v>
      </c>
      <c r="I24">
        <f t="shared" si="5"/>
        <v>-7.4574999998731073E-2</v>
      </c>
      <c r="O24">
        <f t="shared" ca="1" si="3"/>
        <v>-1.8106399107516168E-2</v>
      </c>
      <c r="Q24" s="2">
        <f t="shared" si="4"/>
        <v>34028.875999999997</v>
      </c>
      <c r="S24">
        <f t="shared" ca="1" si="6"/>
        <v>3.1887028866113163E-3</v>
      </c>
    </row>
    <row r="25" spans="1:19" x14ac:dyDescent="0.2">
      <c r="A25" s="31" t="s">
        <v>44</v>
      </c>
      <c r="B25" s="32" t="s">
        <v>45</v>
      </c>
      <c r="C25" s="31">
        <v>51931.658000000003</v>
      </c>
      <c r="D25" s="31">
        <v>0.01</v>
      </c>
      <c r="E25">
        <f t="shared" si="0"/>
        <v>2817.4900982041163</v>
      </c>
      <c r="F25">
        <f t="shared" si="1"/>
        <v>2817.5</v>
      </c>
      <c r="G25">
        <f t="shared" si="2"/>
        <v>-1.3687499995285179E-2</v>
      </c>
      <c r="I25">
        <f t="shared" si="5"/>
        <v>-1.3687499995285179E-2</v>
      </c>
      <c r="O25">
        <f t="shared" ca="1" si="3"/>
        <v>-1.8280202859723111E-2</v>
      </c>
      <c r="Q25" s="2">
        <f t="shared" si="4"/>
        <v>36913.158000000003</v>
      </c>
      <c r="S25">
        <f t="shared" ca="1" si="6"/>
        <v>2.1092919601016383E-5</v>
      </c>
    </row>
    <row r="26" spans="1:19" x14ac:dyDescent="0.2">
      <c r="A26" s="31" t="s">
        <v>44</v>
      </c>
      <c r="B26" s="32" t="s">
        <v>46</v>
      </c>
      <c r="C26" s="31">
        <v>51967.612000000001</v>
      </c>
      <c r="D26" s="31">
        <v>0.02</v>
      </c>
      <c r="E26">
        <f t="shared" si="0"/>
        <v>2843.4999005299064</v>
      </c>
      <c r="F26">
        <f t="shared" si="1"/>
        <v>2843.5</v>
      </c>
      <c r="G26">
        <f t="shared" si="2"/>
        <v>-1.3749999925494194E-4</v>
      </c>
      <c r="I26">
        <f t="shared" si="5"/>
        <v>-1.3749999925494194E-4</v>
      </c>
      <c r="O26">
        <f t="shared" ca="1" si="3"/>
        <v>-1.8282368638566811E-2</v>
      </c>
      <c r="Q26" s="2">
        <f t="shared" si="4"/>
        <v>36949.112000000001</v>
      </c>
      <c r="S26">
        <f t="shared" ca="1" si="6"/>
        <v>3.2923625793788335E-4</v>
      </c>
    </row>
    <row r="27" spans="1:19" x14ac:dyDescent="0.2">
      <c r="A27" s="31" t="s">
        <v>44</v>
      </c>
      <c r="B27" s="32" t="s">
        <v>45</v>
      </c>
      <c r="C27" s="31">
        <v>52539.853000000003</v>
      </c>
      <c r="D27" s="31">
        <v>0.02</v>
      </c>
      <c r="E27">
        <f t="shared" si="0"/>
        <v>3257.4698424755429</v>
      </c>
      <c r="F27">
        <f t="shared" si="1"/>
        <v>3257.5</v>
      </c>
      <c r="G27">
        <f t="shared" si="2"/>
        <v>-4.1687499993713573E-2</v>
      </c>
      <c r="I27">
        <f t="shared" si="5"/>
        <v>-4.1687499993713573E-2</v>
      </c>
      <c r="O27">
        <f t="shared" ca="1" si="3"/>
        <v>-1.831685450169342E-2</v>
      </c>
      <c r="Q27" s="2">
        <f t="shared" si="4"/>
        <v>37521.353000000003</v>
      </c>
      <c r="S27">
        <f t="shared" ca="1" si="6"/>
        <v>5.4618707071368193E-4</v>
      </c>
    </row>
    <row r="28" spans="1:19" x14ac:dyDescent="0.2">
      <c r="A28" s="31" t="s">
        <v>44</v>
      </c>
      <c r="B28" s="32" t="s">
        <v>45</v>
      </c>
      <c r="C28" s="31">
        <v>52940.764999999999</v>
      </c>
      <c r="D28" s="31">
        <v>0.02</v>
      </c>
      <c r="E28">
        <f t="shared" si="0"/>
        <v>3547.4971515381703</v>
      </c>
      <c r="F28">
        <f t="shared" si="1"/>
        <v>3547.5</v>
      </c>
      <c r="G28">
        <f t="shared" si="2"/>
        <v>-3.9374999978463165E-3</v>
      </c>
      <c r="I28">
        <f t="shared" si="5"/>
        <v>-3.9374999978463165E-3</v>
      </c>
      <c r="O28">
        <f t="shared" ca="1" si="3"/>
        <v>-1.8341011265719308E-2</v>
      </c>
      <c r="Q28" s="2">
        <f t="shared" si="4"/>
        <v>37922.264999999999</v>
      </c>
      <c r="S28">
        <f t="shared" ca="1" si="6"/>
        <v>2.0746113684374425E-4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2024-01-20T03:28:32Z</dcterms:modified>
</cp:coreProperties>
</file>