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E69FE4B4-2DB0-4735-81C3-B283ADE32BD7}" xr6:coauthVersionLast="47" xr6:coauthVersionMax="47" xr10:uidLastSave="{00000000-0000-0000-0000-000000000000}"/>
  <bookViews>
    <workbookView xWindow="-120" yWindow="-120" windowWidth="29040" windowHeight="15840"/>
  </bookViews>
  <sheets>
    <sheet name="Active 1" sheetId="1" r:id="rId1"/>
    <sheet name="Active 2" sheetId="2" r:id="rId2"/>
    <sheet name="Active 3" sheetId="3" r:id="rId3"/>
  </sheets>
  <calcPr calcId="181029"/>
</workbook>
</file>

<file path=xl/calcChain.xml><?xml version="1.0" encoding="utf-8"?>
<calcChain xmlns="http://schemas.openxmlformats.org/spreadsheetml/2006/main">
  <c r="F11" i="1" l="1"/>
  <c r="F11" i="2"/>
  <c r="F11" i="3"/>
  <c r="E22" i="3"/>
  <c r="F22" i="3"/>
  <c r="G22" i="3"/>
  <c r="E23" i="3"/>
  <c r="F23" i="3"/>
  <c r="G23" i="3"/>
  <c r="E24" i="3"/>
  <c r="F24" i="3"/>
  <c r="G24" i="3"/>
  <c r="E25" i="3"/>
  <c r="F25" i="3"/>
  <c r="G25" i="3"/>
  <c r="E26" i="3"/>
  <c r="F26" i="3"/>
  <c r="G26" i="3"/>
  <c r="E27" i="3"/>
  <c r="F27" i="3"/>
  <c r="G27" i="3"/>
  <c r="E28" i="3"/>
  <c r="F28" i="3"/>
  <c r="G28" i="3"/>
  <c r="G11" i="3"/>
  <c r="E14" i="3"/>
  <c r="E15" i="3" s="1"/>
  <c r="C21" i="3"/>
  <c r="C17" i="3"/>
  <c r="Q21" i="3"/>
  <c r="Q22" i="3"/>
  <c r="Q23" i="3"/>
  <c r="Q24" i="3"/>
  <c r="Q25" i="3"/>
  <c r="Q26" i="3"/>
  <c r="Q27" i="3"/>
  <c r="Q28" i="3"/>
  <c r="G11" i="2"/>
  <c r="C21" i="2"/>
  <c r="E21" i="2"/>
  <c r="F21" i="2"/>
  <c r="E22" i="2"/>
  <c r="F22" i="2"/>
  <c r="G22" i="2"/>
  <c r="E23" i="2"/>
  <c r="F23" i="2"/>
  <c r="G23" i="2"/>
  <c r="E24" i="2"/>
  <c r="F24" i="2"/>
  <c r="G24" i="2"/>
  <c r="E25" i="2"/>
  <c r="F25" i="2"/>
  <c r="G25" i="2"/>
  <c r="E26" i="2"/>
  <c r="F26" i="2"/>
  <c r="G26" i="2"/>
  <c r="E27" i="2"/>
  <c r="F27" i="2"/>
  <c r="G27" i="2"/>
  <c r="E28" i="2"/>
  <c r="F28" i="2"/>
  <c r="G28" i="2"/>
  <c r="E14" i="2"/>
  <c r="E15" i="2" s="1"/>
  <c r="Q22" i="2"/>
  <c r="Q23" i="2"/>
  <c r="Q24" i="2"/>
  <c r="Q25" i="2"/>
  <c r="Q26" i="2"/>
  <c r="Q27" i="2"/>
  <c r="Q28" i="2"/>
  <c r="E22" i="1"/>
  <c r="F22" i="1"/>
  <c r="G22" i="1"/>
  <c r="E23" i="1"/>
  <c r="F23" i="1"/>
  <c r="G23" i="1"/>
  <c r="E24" i="1"/>
  <c r="F24" i="1"/>
  <c r="G24" i="1"/>
  <c r="E25" i="1"/>
  <c r="F25" i="1"/>
  <c r="G25" i="1"/>
  <c r="E26" i="1"/>
  <c r="F26" i="1"/>
  <c r="G26" i="1"/>
  <c r="E27" i="1"/>
  <c r="F27" i="1"/>
  <c r="G27" i="1"/>
  <c r="E28" i="1"/>
  <c r="F28" i="1"/>
  <c r="G28" i="1"/>
  <c r="Q22" i="1"/>
  <c r="Q23" i="1"/>
  <c r="Q24" i="1"/>
  <c r="Q25" i="1"/>
  <c r="Q26" i="1"/>
  <c r="Q27" i="1"/>
  <c r="Q28" i="1"/>
  <c r="C21" i="1"/>
  <c r="G11" i="1"/>
  <c r="E14" i="1"/>
  <c r="E15" i="1" s="1"/>
  <c r="I25" i="3"/>
  <c r="G21" i="1"/>
  <c r="I28" i="1"/>
  <c r="I23" i="1"/>
  <c r="I24" i="2"/>
  <c r="I24" i="3"/>
  <c r="I26" i="3"/>
  <c r="I24" i="1"/>
  <c r="I26" i="2"/>
  <c r="I25" i="2"/>
  <c r="I27" i="1"/>
  <c r="I22" i="1"/>
  <c r="I23" i="2"/>
  <c r="I26" i="1"/>
  <c r="I28" i="2"/>
  <c r="I28" i="3"/>
  <c r="I23" i="3"/>
  <c r="I22" i="2"/>
  <c r="I22" i="3"/>
  <c r="I25" i="1"/>
  <c r="I27" i="3"/>
  <c r="E21" i="1"/>
  <c r="F21" i="1"/>
  <c r="I27" i="2"/>
  <c r="C17" i="2"/>
  <c r="E21" i="3"/>
  <c r="F21" i="3"/>
  <c r="G21" i="3"/>
  <c r="Q21" i="1"/>
  <c r="Q21" i="2"/>
  <c r="G21" i="2"/>
  <c r="C17" i="1"/>
  <c r="H21" i="3"/>
  <c r="H21" i="1"/>
  <c r="H21" i="2"/>
  <c r="C12" i="1"/>
  <c r="C11" i="1"/>
  <c r="C11" i="2"/>
  <c r="C12" i="2"/>
  <c r="C12" i="3"/>
  <c r="C16" i="3" l="1"/>
  <c r="D18" i="3" s="1"/>
  <c r="C16" i="2"/>
  <c r="D18" i="2" s="1"/>
  <c r="O21" i="2"/>
  <c r="S21" i="2" s="1"/>
  <c r="C15" i="2"/>
  <c r="O26" i="2"/>
  <c r="S26" i="2" s="1"/>
  <c r="O28" i="2"/>
  <c r="S28" i="2" s="1"/>
  <c r="O22" i="2"/>
  <c r="S22" i="2" s="1"/>
  <c r="O24" i="2"/>
  <c r="S24" i="2" s="1"/>
  <c r="O27" i="2"/>
  <c r="S27" i="2" s="1"/>
  <c r="O25" i="2"/>
  <c r="S25" i="2" s="1"/>
  <c r="O23" i="2"/>
  <c r="S23" i="2" s="1"/>
  <c r="C15" i="1"/>
  <c r="O25" i="1"/>
  <c r="S25" i="1" s="1"/>
  <c r="O27" i="1"/>
  <c r="S27" i="1" s="1"/>
  <c r="O28" i="1"/>
  <c r="S28" i="1" s="1"/>
  <c r="O26" i="1"/>
  <c r="S26" i="1" s="1"/>
  <c r="O24" i="1"/>
  <c r="S24" i="1" s="1"/>
  <c r="O22" i="1"/>
  <c r="S22" i="1" s="1"/>
  <c r="O21" i="1"/>
  <c r="S21" i="1" s="1"/>
  <c r="O23" i="1"/>
  <c r="S23" i="1" s="1"/>
  <c r="C16" i="1"/>
  <c r="D18" i="1" s="1"/>
  <c r="C11" i="3"/>
  <c r="O27" i="3" l="1"/>
  <c r="S27" i="3" s="1"/>
  <c r="O22" i="3"/>
  <c r="S22" i="3" s="1"/>
  <c r="C15" i="3"/>
  <c r="O26" i="3"/>
  <c r="S26" i="3" s="1"/>
  <c r="O25" i="3"/>
  <c r="S25" i="3" s="1"/>
  <c r="O28" i="3"/>
  <c r="S28" i="3" s="1"/>
  <c r="O23" i="3"/>
  <c r="S23" i="3" s="1"/>
  <c r="O21" i="3"/>
  <c r="S21" i="3" s="1"/>
  <c r="O24" i="3"/>
  <c r="S24" i="3" s="1"/>
  <c r="E16" i="2"/>
  <c r="E17" i="2" s="1"/>
  <c r="C18" i="2"/>
  <c r="C18" i="1"/>
  <c r="E16" i="1"/>
  <c r="E17" i="1" s="1"/>
  <c r="S19" i="2"/>
  <c r="S19" i="1"/>
  <c r="S19" i="3" l="1"/>
  <c r="C18" i="3"/>
  <c r="E16" i="3"/>
  <c r="E17" i="3" s="1"/>
</calcChain>
</file>

<file path=xl/sharedStrings.xml><?xml version="1.0" encoding="utf-8"?>
<sst xmlns="http://schemas.openxmlformats.org/spreadsheetml/2006/main" count="192" uniqueCount="49">
  <si>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</si>
  <si>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</si>
  <si>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</si>
  <si>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</si>
  <si>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</si>
  <si>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</si>
  <si>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</si>
  <si>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</si>
  <si>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</si>
  <si>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</si>
  <si>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</si>
  <si>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</si>
  <si>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</si>
  <si>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</si>
  <si>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</si>
  <si>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</si>
  <si>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</si>
  <si>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</si>
  <si>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</si>
  <si>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</si>
  <si>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</si>
  <si>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</si>
  <si>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</si>
  <si>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</si>
  <si>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</si>
  <si>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</si>
  <si>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</si>
  <si>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</si>
  <si>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</si>
  <si>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</si>
  <si>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</si>
  <si>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</si>
  <si>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</si>
  <si>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</si>
  <si>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</si>
  <si>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</si>
  <si>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</si>
  <si>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</si>
  <si>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</si>
  <si>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</si>
  <si>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</si>
  <si>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VSX</t>
  </si>
  <si>
    <t>V0466 Car / HD 70333</t>
  </si>
  <si>
    <t>EA</t>
  </si>
  <si>
    <t>IBVS 5482</t>
  </si>
  <si>
    <t>I</t>
  </si>
  <si>
    <t>II</t>
  </si>
  <si>
    <t>ToMcat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</si>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</sst>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7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2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1" applyNumberFormat="0" applyFont="0" applyFill="0" applyAlignment="0" applyProtection="0"/>
  </cellStyleXfs>
  <cellXfs count="35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5" fillId="0" borderId="0" xfId="0" applyFont="1" applyAlignment="1"/>
    <xf numFmtId="0" fontId="5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7" fillId="0" borderId="0" xfId="0" applyFont="1" applyAlignment="1">
      <alignment horizontal="right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 applyAlignment="1">
      <alignment vertical="top"/>
    </xf>
    <xf numFmtId="0" fontId="11" fillId="0" borderId="0" xfId="0" applyFont="1" applyAlignment="1">
      <alignment horizontal="left"/>
    </xf>
    <xf numFmtId="0" fontId="13" fillId="0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9" fillId="0" borderId="0" xfId="0" applyFont="1" applyAlignment="1">
      <alignment horizontal="left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left"/>
    </xf>
    <xf numFmtId="0" fontId="0" fillId="0" borderId="0" xfId="0" applyAlignment="1">
      <alignment horizontal="righ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V0466 Car - O-C Diagr.</a:t>
            </a:r>
          </a:p>
        </c:rich>
      </c:tx>
      <c:layout>
        <c:manualLayout>
          <c:xMode val="edge"/>
          <c:yMode val="edge"/>
          <c:x val="0.36992481203007521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481203007518797"/>
          <c:y val="0.14076246334310852"/>
          <c:w val="0.83308270676691731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0.02</c:v>
                  </c:pt>
                  <c:pt idx="2">
                    <c:v>0.02</c:v>
                  </c:pt>
                  <c:pt idx="3">
                    <c:v>0.02</c:v>
                  </c:pt>
                  <c:pt idx="4">
                    <c:v>0.01</c:v>
                  </c:pt>
                  <c:pt idx="5">
                    <c:v>0.02</c:v>
                  </c:pt>
                  <c:pt idx="6">
                    <c:v>0.02</c:v>
                  </c:pt>
                  <c:pt idx="7">
                    <c:v>0.02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0.02</c:v>
                  </c:pt>
                  <c:pt idx="2">
                    <c:v>0.02</c:v>
                  </c:pt>
                  <c:pt idx="3">
                    <c:v>0.02</c:v>
                  </c:pt>
                  <c:pt idx="4">
                    <c:v>0.01</c:v>
                  </c:pt>
                  <c:pt idx="5">
                    <c:v>0.02</c:v>
                  </c:pt>
                  <c:pt idx="6">
                    <c:v>0.02</c:v>
                  </c:pt>
                  <c:pt idx="7">
                    <c:v>0.02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81</c:v>
                </c:pt>
                <c:pt idx="2">
                  <c:v>215</c:v>
                </c:pt>
                <c:pt idx="3">
                  <c:v>292.5</c:v>
                </c:pt>
                <c:pt idx="4">
                  <c:v>1127</c:v>
                </c:pt>
                <c:pt idx="5">
                  <c:v>1137.5</c:v>
                </c:pt>
                <c:pt idx="6">
                  <c:v>1303</c:v>
                </c:pt>
                <c:pt idx="7">
                  <c:v>1419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309-4BAD-B6EB-533A0142BA97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0.02</c:v>
                  </c:pt>
                  <c:pt idx="2">
                    <c:v>0.02</c:v>
                  </c:pt>
                  <c:pt idx="3">
                    <c:v>0.02</c:v>
                  </c:pt>
                  <c:pt idx="4">
                    <c:v>0.01</c:v>
                  </c:pt>
                  <c:pt idx="5">
                    <c:v>0.02</c:v>
                  </c:pt>
                  <c:pt idx="6">
                    <c:v>0.02</c:v>
                  </c:pt>
                  <c:pt idx="7">
                    <c:v>0.02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0.02</c:v>
                  </c:pt>
                  <c:pt idx="2">
                    <c:v>0.02</c:v>
                  </c:pt>
                  <c:pt idx="3">
                    <c:v>0.02</c:v>
                  </c:pt>
                  <c:pt idx="4">
                    <c:v>0.01</c:v>
                  </c:pt>
                  <c:pt idx="5">
                    <c:v>0.02</c:v>
                  </c:pt>
                  <c:pt idx="6">
                    <c:v>0.02</c:v>
                  </c:pt>
                  <c:pt idx="7">
                    <c:v>0.02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81</c:v>
                </c:pt>
                <c:pt idx="2">
                  <c:v>215</c:v>
                </c:pt>
                <c:pt idx="3">
                  <c:v>292.5</c:v>
                </c:pt>
                <c:pt idx="4">
                  <c:v>1127</c:v>
                </c:pt>
                <c:pt idx="5">
                  <c:v>1137.5</c:v>
                </c:pt>
                <c:pt idx="6">
                  <c:v>1303</c:v>
                </c:pt>
                <c:pt idx="7">
                  <c:v>1419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  <c:pt idx="1">
                  <c:v>1.720000000204891E-2</c:v>
                </c:pt>
                <c:pt idx="2">
                  <c:v>-2.5000000001455192E-2</c:v>
                </c:pt>
                <c:pt idx="3">
                  <c:v>-0.41649999999935972</c:v>
                </c:pt>
                <c:pt idx="4">
                  <c:v>4.0000000444706529E-4</c:v>
                </c:pt>
                <c:pt idx="5">
                  <c:v>-0.33149999999295687</c:v>
                </c:pt>
                <c:pt idx="6">
                  <c:v>-2.5399999998626299E-2</c:v>
                </c:pt>
                <c:pt idx="7">
                  <c:v>1.3800000000628643E-2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309-4BAD-B6EB-533A0142BA97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0.02</c:v>
                  </c:pt>
                  <c:pt idx="2">
                    <c:v>0.02</c:v>
                  </c:pt>
                  <c:pt idx="3">
                    <c:v>0.02</c:v>
                  </c:pt>
                  <c:pt idx="4">
                    <c:v>0.01</c:v>
                  </c:pt>
                  <c:pt idx="5">
                    <c:v>0.02</c:v>
                  </c:pt>
                  <c:pt idx="6">
                    <c:v>0.02</c:v>
                  </c:pt>
                  <c:pt idx="7">
                    <c:v>0.02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0.02</c:v>
                  </c:pt>
                  <c:pt idx="2">
                    <c:v>0.02</c:v>
                  </c:pt>
                  <c:pt idx="3">
                    <c:v>0.02</c:v>
                  </c:pt>
                  <c:pt idx="4">
                    <c:v>0.01</c:v>
                  </c:pt>
                  <c:pt idx="5">
                    <c:v>0.02</c:v>
                  </c:pt>
                  <c:pt idx="6">
                    <c:v>0.02</c:v>
                  </c:pt>
                  <c:pt idx="7">
                    <c:v>0.02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81</c:v>
                </c:pt>
                <c:pt idx="2">
                  <c:v>215</c:v>
                </c:pt>
                <c:pt idx="3">
                  <c:v>292.5</c:v>
                </c:pt>
                <c:pt idx="4">
                  <c:v>1127</c:v>
                </c:pt>
                <c:pt idx="5">
                  <c:v>1137.5</c:v>
                </c:pt>
                <c:pt idx="6">
                  <c:v>1303</c:v>
                </c:pt>
                <c:pt idx="7">
                  <c:v>1419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309-4BAD-B6EB-533A0142BA97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0.02</c:v>
                  </c:pt>
                  <c:pt idx="2">
                    <c:v>0.02</c:v>
                  </c:pt>
                  <c:pt idx="3">
                    <c:v>0.02</c:v>
                  </c:pt>
                  <c:pt idx="4">
                    <c:v>0.01</c:v>
                  </c:pt>
                  <c:pt idx="5">
                    <c:v>0.02</c:v>
                  </c:pt>
                  <c:pt idx="6">
                    <c:v>0.02</c:v>
                  </c:pt>
                  <c:pt idx="7">
                    <c:v>0.02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0.02</c:v>
                  </c:pt>
                  <c:pt idx="2">
                    <c:v>0.02</c:v>
                  </c:pt>
                  <c:pt idx="3">
                    <c:v>0.02</c:v>
                  </c:pt>
                  <c:pt idx="4">
                    <c:v>0.01</c:v>
                  </c:pt>
                  <c:pt idx="5">
                    <c:v>0.02</c:v>
                  </c:pt>
                  <c:pt idx="6">
                    <c:v>0.02</c:v>
                  </c:pt>
                  <c:pt idx="7">
                    <c:v>0.02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81</c:v>
                </c:pt>
                <c:pt idx="2">
                  <c:v>215</c:v>
                </c:pt>
                <c:pt idx="3">
                  <c:v>292.5</c:v>
                </c:pt>
                <c:pt idx="4">
                  <c:v>1127</c:v>
                </c:pt>
                <c:pt idx="5">
                  <c:v>1137.5</c:v>
                </c:pt>
                <c:pt idx="6">
                  <c:v>1303</c:v>
                </c:pt>
                <c:pt idx="7">
                  <c:v>1419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309-4BAD-B6EB-533A0142BA97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0.02</c:v>
                  </c:pt>
                  <c:pt idx="2">
                    <c:v>0.02</c:v>
                  </c:pt>
                  <c:pt idx="3">
                    <c:v>0.02</c:v>
                  </c:pt>
                  <c:pt idx="4">
                    <c:v>0.01</c:v>
                  </c:pt>
                  <c:pt idx="5">
                    <c:v>0.02</c:v>
                  </c:pt>
                  <c:pt idx="6">
                    <c:v>0.02</c:v>
                  </c:pt>
                  <c:pt idx="7">
                    <c:v>0.02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0.02</c:v>
                  </c:pt>
                  <c:pt idx="2">
                    <c:v>0.02</c:v>
                  </c:pt>
                  <c:pt idx="3">
                    <c:v>0.02</c:v>
                  </c:pt>
                  <c:pt idx="4">
                    <c:v>0.01</c:v>
                  </c:pt>
                  <c:pt idx="5">
                    <c:v>0.02</c:v>
                  </c:pt>
                  <c:pt idx="6">
                    <c:v>0.02</c:v>
                  </c:pt>
                  <c:pt idx="7">
                    <c:v>0.02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81</c:v>
                </c:pt>
                <c:pt idx="2">
                  <c:v>215</c:v>
                </c:pt>
                <c:pt idx="3">
                  <c:v>292.5</c:v>
                </c:pt>
                <c:pt idx="4">
                  <c:v>1127</c:v>
                </c:pt>
                <c:pt idx="5">
                  <c:v>1137.5</c:v>
                </c:pt>
                <c:pt idx="6">
                  <c:v>1303</c:v>
                </c:pt>
                <c:pt idx="7">
                  <c:v>1419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309-4BAD-B6EB-533A0142BA97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0.02</c:v>
                  </c:pt>
                  <c:pt idx="2">
                    <c:v>0.02</c:v>
                  </c:pt>
                  <c:pt idx="3">
                    <c:v>0.02</c:v>
                  </c:pt>
                  <c:pt idx="4">
                    <c:v>0.01</c:v>
                  </c:pt>
                  <c:pt idx="5">
                    <c:v>0.02</c:v>
                  </c:pt>
                  <c:pt idx="6">
                    <c:v>0.02</c:v>
                  </c:pt>
                  <c:pt idx="7">
                    <c:v>0.02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0.02</c:v>
                  </c:pt>
                  <c:pt idx="2">
                    <c:v>0.02</c:v>
                  </c:pt>
                  <c:pt idx="3">
                    <c:v>0.02</c:v>
                  </c:pt>
                  <c:pt idx="4">
                    <c:v>0.01</c:v>
                  </c:pt>
                  <c:pt idx="5">
                    <c:v>0.02</c:v>
                  </c:pt>
                  <c:pt idx="6">
                    <c:v>0.02</c:v>
                  </c:pt>
                  <c:pt idx="7">
                    <c:v>0.02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81</c:v>
                </c:pt>
                <c:pt idx="2">
                  <c:v>215</c:v>
                </c:pt>
                <c:pt idx="3">
                  <c:v>292.5</c:v>
                </c:pt>
                <c:pt idx="4">
                  <c:v>1127</c:v>
                </c:pt>
                <c:pt idx="5">
                  <c:v>1137.5</c:v>
                </c:pt>
                <c:pt idx="6">
                  <c:v>1303</c:v>
                </c:pt>
                <c:pt idx="7">
                  <c:v>1419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309-4BAD-B6EB-533A0142BA97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0.02</c:v>
                  </c:pt>
                  <c:pt idx="2">
                    <c:v>0.02</c:v>
                  </c:pt>
                  <c:pt idx="3">
                    <c:v>0.02</c:v>
                  </c:pt>
                  <c:pt idx="4">
                    <c:v>0.01</c:v>
                  </c:pt>
                  <c:pt idx="5">
                    <c:v>0.02</c:v>
                  </c:pt>
                  <c:pt idx="6">
                    <c:v>0.02</c:v>
                  </c:pt>
                  <c:pt idx="7">
                    <c:v>0.02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0.02</c:v>
                  </c:pt>
                  <c:pt idx="2">
                    <c:v>0.02</c:v>
                  </c:pt>
                  <c:pt idx="3">
                    <c:v>0.02</c:v>
                  </c:pt>
                  <c:pt idx="4">
                    <c:v>0.01</c:v>
                  </c:pt>
                  <c:pt idx="5">
                    <c:v>0.02</c:v>
                  </c:pt>
                  <c:pt idx="6">
                    <c:v>0.02</c:v>
                  </c:pt>
                  <c:pt idx="7">
                    <c:v>0.02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81</c:v>
                </c:pt>
                <c:pt idx="2">
                  <c:v>215</c:v>
                </c:pt>
                <c:pt idx="3">
                  <c:v>292.5</c:v>
                </c:pt>
                <c:pt idx="4">
                  <c:v>1127</c:v>
                </c:pt>
                <c:pt idx="5">
                  <c:v>1137.5</c:v>
                </c:pt>
                <c:pt idx="6">
                  <c:v>1303</c:v>
                </c:pt>
                <c:pt idx="7">
                  <c:v>1419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309-4BAD-B6EB-533A0142BA97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81</c:v>
                </c:pt>
                <c:pt idx="2">
                  <c:v>215</c:v>
                </c:pt>
                <c:pt idx="3">
                  <c:v>292.5</c:v>
                </c:pt>
                <c:pt idx="4">
                  <c:v>1127</c:v>
                </c:pt>
                <c:pt idx="5">
                  <c:v>1137.5</c:v>
                </c:pt>
                <c:pt idx="6">
                  <c:v>1303</c:v>
                </c:pt>
                <c:pt idx="7">
                  <c:v>1419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-0.10098735945823929</c:v>
                </c:pt>
                <c:pt idx="1">
                  <c:v>-0.10039313364117528</c:v>
                </c:pt>
                <c:pt idx="2">
                  <c:v>-9.9410093400600225E-2</c:v>
                </c:pt>
                <c:pt idx="3">
                  <c:v>-9.8841544007730334E-2</c:v>
                </c:pt>
                <c:pt idx="4">
                  <c:v>-9.271955086773126E-2</c:v>
                </c:pt>
                <c:pt idx="5">
                  <c:v>-9.2642521595148894E-2</c:v>
                </c:pt>
                <c:pt idx="6">
                  <c:v>-9.1428393536826733E-2</c:v>
                </c:pt>
                <c:pt idx="7">
                  <c:v>-9.0577403477821464E-2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309-4BAD-B6EB-533A0142BA97}"/>
            </c:ext>
          </c:extLst>
        </c:ser>
        <c:ser>
          <c:idx val="8"/>
          <c:order val="8"/>
          <c:tx>
            <c:strRef>
              <c:f>'Active 1'!$R$20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81</c:v>
                </c:pt>
                <c:pt idx="2">
                  <c:v>215</c:v>
                </c:pt>
                <c:pt idx="3">
                  <c:v>292.5</c:v>
                </c:pt>
                <c:pt idx="4">
                  <c:v>1127</c:v>
                </c:pt>
                <c:pt idx="5">
                  <c:v>1137.5</c:v>
                </c:pt>
                <c:pt idx="6">
                  <c:v>1303</c:v>
                </c:pt>
                <c:pt idx="7">
                  <c:v>1419</c:v>
                </c:pt>
              </c:numCache>
            </c:numRef>
          </c:xVal>
          <c:yVal>
            <c:numRef>
              <c:f>'Active 1'!$R$21:$R$999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9309-4BAD-B6EB-533A0142BA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86796440"/>
        <c:axId val="1"/>
      </c:scatterChart>
      <c:valAx>
        <c:axId val="7867964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867964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"/>
          <c:y val="0.92375366568914952"/>
          <c:w val="0.73383458646616551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V0466 Car - O-C Diagr.</a:t>
            </a:r>
          </a:p>
        </c:rich>
      </c:tx>
      <c:layout>
        <c:manualLayout>
          <c:xMode val="edge"/>
          <c:yMode val="edge"/>
          <c:x val="0.36992481203007521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76246334310852"/>
          <c:w val="0.82406015037593983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2'!$H$20:$H$20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0.02</c:v>
                  </c:pt>
                  <c:pt idx="2">
                    <c:v>0.02</c:v>
                  </c:pt>
                  <c:pt idx="3">
                    <c:v>0.02</c:v>
                  </c:pt>
                  <c:pt idx="4">
                    <c:v>0.01</c:v>
                  </c:pt>
                  <c:pt idx="5">
                    <c:v>0.02</c:v>
                  </c:pt>
                  <c:pt idx="6">
                    <c:v>0.02</c:v>
                  </c:pt>
                  <c:pt idx="7">
                    <c:v>0.02</c:v>
                  </c:pt>
                </c:numCache>
              </c:numRef>
            </c:plus>
            <c:minus>
              <c:numRef>
                <c:f>'Active 2'!$D$21:$D$239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0.02</c:v>
                  </c:pt>
                  <c:pt idx="2">
                    <c:v>0.02</c:v>
                  </c:pt>
                  <c:pt idx="3">
                    <c:v>0.02</c:v>
                  </c:pt>
                  <c:pt idx="4">
                    <c:v>0.01</c:v>
                  </c:pt>
                  <c:pt idx="5">
                    <c:v>0.02</c:v>
                  </c:pt>
                  <c:pt idx="6">
                    <c:v>0.02</c:v>
                  </c:pt>
                  <c:pt idx="7">
                    <c:v>0.02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214</c:v>
                </c:pt>
                <c:pt idx="2">
                  <c:v>568</c:v>
                </c:pt>
                <c:pt idx="3">
                  <c:v>772.5</c:v>
                </c:pt>
                <c:pt idx="4">
                  <c:v>2977.5</c:v>
                </c:pt>
                <c:pt idx="5">
                  <c:v>3005</c:v>
                </c:pt>
                <c:pt idx="6">
                  <c:v>3442.5</c:v>
                </c:pt>
                <c:pt idx="7">
                  <c:v>3749</c:v>
                </c:pt>
              </c:numCache>
            </c:numRef>
          </c:xVal>
          <c:yVal>
            <c:numRef>
              <c:f>'Active 2'!$H$21:$H$999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56C-49CA-9898-4224BDC0BDEE}"/>
            </c:ext>
          </c:extLst>
        </c:ser>
        <c:ser>
          <c:idx val="1"/>
          <c:order val="1"/>
          <c:tx>
            <c:strRef>
              <c:f>'Active 2'!$I$20:$I$20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0.02</c:v>
                  </c:pt>
                  <c:pt idx="2">
                    <c:v>0.02</c:v>
                  </c:pt>
                  <c:pt idx="3">
                    <c:v>0.02</c:v>
                  </c:pt>
                  <c:pt idx="4">
                    <c:v>0.01</c:v>
                  </c:pt>
                  <c:pt idx="5">
                    <c:v>0.02</c:v>
                  </c:pt>
                  <c:pt idx="6">
                    <c:v>0.02</c:v>
                  </c:pt>
                  <c:pt idx="7">
                    <c:v>0.02</c:v>
                  </c:pt>
                </c:numCache>
              </c:numRef>
            </c:plus>
            <c:min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0.02</c:v>
                  </c:pt>
                  <c:pt idx="2">
                    <c:v>0.02</c:v>
                  </c:pt>
                  <c:pt idx="3">
                    <c:v>0.02</c:v>
                  </c:pt>
                  <c:pt idx="4">
                    <c:v>0.01</c:v>
                  </c:pt>
                  <c:pt idx="5">
                    <c:v>0.02</c:v>
                  </c:pt>
                  <c:pt idx="6">
                    <c:v>0.02</c:v>
                  </c:pt>
                  <c:pt idx="7">
                    <c:v>0.02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214</c:v>
                </c:pt>
                <c:pt idx="2">
                  <c:v>568</c:v>
                </c:pt>
                <c:pt idx="3">
                  <c:v>772.5</c:v>
                </c:pt>
                <c:pt idx="4">
                  <c:v>2977.5</c:v>
                </c:pt>
                <c:pt idx="5">
                  <c:v>3005</c:v>
                </c:pt>
                <c:pt idx="6">
                  <c:v>3442.5</c:v>
                </c:pt>
                <c:pt idx="7">
                  <c:v>3749</c:v>
                </c:pt>
              </c:numCache>
            </c:numRef>
          </c:xVal>
          <c:yVal>
            <c:numRef>
              <c:f>'Active 2'!$I$21:$I$999</c:f>
              <c:numCache>
                <c:formatCode>General</c:formatCode>
                <c:ptCount val="979"/>
                <c:pt idx="1">
                  <c:v>2.5000000008731149E-2</c:v>
                </c:pt>
                <c:pt idx="2">
                  <c:v>2.7999999998428393E-2</c:v>
                </c:pt>
                <c:pt idx="3">
                  <c:v>-2.5000000001455192E-2</c:v>
                </c:pt>
                <c:pt idx="4">
                  <c:v>0.11700000000564614</c:v>
                </c:pt>
                <c:pt idx="5">
                  <c:v>0.10100000000238651</c:v>
                </c:pt>
                <c:pt idx="6">
                  <c:v>9.2000000004190952E-2</c:v>
                </c:pt>
                <c:pt idx="7">
                  <c:v>0.10199999999895226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56C-49CA-9898-4224BDC0BDEE}"/>
            </c:ext>
          </c:extLst>
        </c:ser>
        <c:ser>
          <c:idx val="3"/>
          <c:order val="2"/>
          <c:tx>
            <c:strRef>
              <c:f>'Active 2'!$J$20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0.02</c:v>
                  </c:pt>
                  <c:pt idx="2">
                    <c:v>0.02</c:v>
                  </c:pt>
                  <c:pt idx="3">
                    <c:v>0.02</c:v>
                  </c:pt>
                  <c:pt idx="4">
                    <c:v>0.01</c:v>
                  </c:pt>
                  <c:pt idx="5">
                    <c:v>0.02</c:v>
                  </c:pt>
                  <c:pt idx="6">
                    <c:v>0.02</c:v>
                  </c:pt>
                  <c:pt idx="7">
                    <c:v>0.02</c:v>
                  </c:pt>
                </c:numCache>
              </c:numRef>
            </c:plus>
            <c:min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0.02</c:v>
                  </c:pt>
                  <c:pt idx="2">
                    <c:v>0.02</c:v>
                  </c:pt>
                  <c:pt idx="3">
                    <c:v>0.02</c:v>
                  </c:pt>
                  <c:pt idx="4">
                    <c:v>0.01</c:v>
                  </c:pt>
                  <c:pt idx="5">
                    <c:v>0.02</c:v>
                  </c:pt>
                  <c:pt idx="6">
                    <c:v>0.02</c:v>
                  </c:pt>
                  <c:pt idx="7">
                    <c:v>0.02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214</c:v>
                </c:pt>
                <c:pt idx="2">
                  <c:v>568</c:v>
                </c:pt>
                <c:pt idx="3">
                  <c:v>772.5</c:v>
                </c:pt>
                <c:pt idx="4">
                  <c:v>2977.5</c:v>
                </c:pt>
                <c:pt idx="5">
                  <c:v>3005</c:v>
                </c:pt>
                <c:pt idx="6">
                  <c:v>3442.5</c:v>
                </c:pt>
                <c:pt idx="7">
                  <c:v>3749</c:v>
                </c:pt>
              </c:numCache>
            </c:numRef>
          </c:xVal>
          <c:yVal>
            <c:numRef>
              <c:f>'Active 2'!$J$21:$J$999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56C-49CA-9898-4224BDC0BDEE}"/>
            </c:ext>
          </c:extLst>
        </c:ser>
        <c:ser>
          <c:idx val="4"/>
          <c:order val="3"/>
          <c:tx>
            <c:strRef>
              <c:f>'Active 2'!$K$20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0.02</c:v>
                  </c:pt>
                  <c:pt idx="2">
                    <c:v>0.02</c:v>
                  </c:pt>
                  <c:pt idx="3">
                    <c:v>0.02</c:v>
                  </c:pt>
                  <c:pt idx="4">
                    <c:v>0.01</c:v>
                  </c:pt>
                  <c:pt idx="5">
                    <c:v>0.02</c:v>
                  </c:pt>
                  <c:pt idx="6">
                    <c:v>0.02</c:v>
                  </c:pt>
                  <c:pt idx="7">
                    <c:v>0.02</c:v>
                  </c:pt>
                </c:numCache>
              </c:numRef>
            </c:plus>
            <c:min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0.02</c:v>
                  </c:pt>
                  <c:pt idx="2">
                    <c:v>0.02</c:v>
                  </c:pt>
                  <c:pt idx="3">
                    <c:v>0.02</c:v>
                  </c:pt>
                  <c:pt idx="4">
                    <c:v>0.01</c:v>
                  </c:pt>
                  <c:pt idx="5">
                    <c:v>0.02</c:v>
                  </c:pt>
                  <c:pt idx="6">
                    <c:v>0.02</c:v>
                  </c:pt>
                  <c:pt idx="7">
                    <c:v>0.02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214</c:v>
                </c:pt>
                <c:pt idx="2">
                  <c:v>568</c:v>
                </c:pt>
                <c:pt idx="3">
                  <c:v>772.5</c:v>
                </c:pt>
                <c:pt idx="4">
                  <c:v>2977.5</c:v>
                </c:pt>
                <c:pt idx="5">
                  <c:v>3005</c:v>
                </c:pt>
                <c:pt idx="6">
                  <c:v>3442.5</c:v>
                </c:pt>
                <c:pt idx="7">
                  <c:v>3749</c:v>
                </c:pt>
              </c:numCache>
            </c:numRef>
          </c:xVal>
          <c:yVal>
            <c:numRef>
              <c:f>'Active 2'!$K$21:$K$999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56C-49CA-9898-4224BDC0BDEE}"/>
            </c:ext>
          </c:extLst>
        </c:ser>
        <c:ser>
          <c:idx val="2"/>
          <c:order val="4"/>
          <c:tx>
            <c:strRef>
              <c:f>'Active 2'!$L$20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0.02</c:v>
                  </c:pt>
                  <c:pt idx="2">
                    <c:v>0.02</c:v>
                  </c:pt>
                  <c:pt idx="3">
                    <c:v>0.02</c:v>
                  </c:pt>
                  <c:pt idx="4">
                    <c:v>0.01</c:v>
                  </c:pt>
                  <c:pt idx="5">
                    <c:v>0.02</c:v>
                  </c:pt>
                  <c:pt idx="6">
                    <c:v>0.02</c:v>
                  </c:pt>
                  <c:pt idx="7">
                    <c:v>0.02</c:v>
                  </c:pt>
                </c:numCache>
              </c:numRef>
            </c:plus>
            <c:min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0.02</c:v>
                  </c:pt>
                  <c:pt idx="2">
                    <c:v>0.02</c:v>
                  </c:pt>
                  <c:pt idx="3">
                    <c:v>0.02</c:v>
                  </c:pt>
                  <c:pt idx="4">
                    <c:v>0.01</c:v>
                  </c:pt>
                  <c:pt idx="5">
                    <c:v>0.02</c:v>
                  </c:pt>
                  <c:pt idx="6">
                    <c:v>0.02</c:v>
                  </c:pt>
                  <c:pt idx="7">
                    <c:v>0.02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214</c:v>
                </c:pt>
                <c:pt idx="2">
                  <c:v>568</c:v>
                </c:pt>
                <c:pt idx="3">
                  <c:v>772.5</c:v>
                </c:pt>
                <c:pt idx="4">
                  <c:v>2977.5</c:v>
                </c:pt>
                <c:pt idx="5">
                  <c:v>3005</c:v>
                </c:pt>
                <c:pt idx="6">
                  <c:v>3442.5</c:v>
                </c:pt>
                <c:pt idx="7">
                  <c:v>3749</c:v>
                </c:pt>
              </c:numCache>
            </c:numRef>
          </c:xVal>
          <c:yVal>
            <c:numRef>
              <c:f>'Active 2'!$L$21:$L$999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56C-49CA-9898-4224BDC0BDEE}"/>
            </c:ext>
          </c:extLst>
        </c:ser>
        <c:ser>
          <c:idx val="5"/>
          <c:order val="5"/>
          <c:tx>
            <c:strRef>
              <c:f>'Active 2'!$M$20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0.02</c:v>
                  </c:pt>
                  <c:pt idx="2">
                    <c:v>0.02</c:v>
                  </c:pt>
                  <c:pt idx="3">
                    <c:v>0.02</c:v>
                  </c:pt>
                  <c:pt idx="4">
                    <c:v>0.01</c:v>
                  </c:pt>
                  <c:pt idx="5">
                    <c:v>0.02</c:v>
                  </c:pt>
                  <c:pt idx="6">
                    <c:v>0.02</c:v>
                  </c:pt>
                  <c:pt idx="7">
                    <c:v>0.02</c:v>
                  </c:pt>
                </c:numCache>
              </c:numRef>
            </c:plus>
            <c:min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0.02</c:v>
                  </c:pt>
                  <c:pt idx="2">
                    <c:v>0.02</c:v>
                  </c:pt>
                  <c:pt idx="3">
                    <c:v>0.02</c:v>
                  </c:pt>
                  <c:pt idx="4">
                    <c:v>0.01</c:v>
                  </c:pt>
                  <c:pt idx="5">
                    <c:v>0.02</c:v>
                  </c:pt>
                  <c:pt idx="6">
                    <c:v>0.02</c:v>
                  </c:pt>
                  <c:pt idx="7">
                    <c:v>0.02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214</c:v>
                </c:pt>
                <c:pt idx="2">
                  <c:v>568</c:v>
                </c:pt>
                <c:pt idx="3">
                  <c:v>772.5</c:v>
                </c:pt>
                <c:pt idx="4">
                  <c:v>2977.5</c:v>
                </c:pt>
                <c:pt idx="5">
                  <c:v>3005</c:v>
                </c:pt>
                <c:pt idx="6">
                  <c:v>3442.5</c:v>
                </c:pt>
                <c:pt idx="7">
                  <c:v>3749</c:v>
                </c:pt>
              </c:numCache>
            </c:numRef>
          </c:xVal>
          <c:yVal>
            <c:numRef>
              <c:f>'Active 2'!$M$21:$M$999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56C-49CA-9898-4224BDC0BDEE}"/>
            </c:ext>
          </c:extLst>
        </c:ser>
        <c:ser>
          <c:idx val="6"/>
          <c:order val="6"/>
          <c:tx>
            <c:strRef>
              <c:f>'Active 2'!$N$20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0.02</c:v>
                  </c:pt>
                  <c:pt idx="2">
                    <c:v>0.02</c:v>
                  </c:pt>
                  <c:pt idx="3">
                    <c:v>0.02</c:v>
                  </c:pt>
                  <c:pt idx="4">
                    <c:v>0.01</c:v>
                  </c:pt>
                  <c:pt idx="5">
                    <c:v>0.02</c:v>
                  </c:pt>
                  <c:pt idx="6">
                    <c:v>0.02</c:v>
                  </c:pt>
                  <c:pt idx="7">
                    <c:v>0.02</c:v>
                  </c:pt>
                </c:numCache>
              </c:numRef>
            </c:plus>
            <c:min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0.02</c:v>
                  </c:pt>
                  <c:pt idx="2">
                    <c:v>0.02</c:v>
                  </c:pt>
                  <c:pt idx="3">
                    <c:v>0.02</c:v>
                  </c:pt>
                  <c:pt idx="4">
                    <c:v>0.01</c:v>
                  </c:pt>
                  <c:pt idx="5">
                    <c:v>0.02</c:v>
                  </c:pt>
                  <c:pt idx="6">
                    <c:v>0.02</c:v>
                  </c:pt>
                  <c:pt idx="7">
                    <c:v>0.02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214</c:v>
                </c:pt>
                <c:pt idx="2">
                  <c:v>568</c:v>
                </c:pt>
                <c:pt idx="3">
                  <c:v>772.5</c:v>
                </c:pt>
                <c:pt idx="4">
                  <c:v>2977.5</c:v>
                </c:pt>
                <c:pt idx="5">
                  <c:v>3005</c:v>
                </c:pt>
                <c:pt idx="6">
                  <c:v>3442.5</c:v>
                </c:pt>
                <c:pt idx="7">
                  <c:v>3749</c:v>
                </c:pt>
              </c:numCache>
            </c:numRef>
          </c:xVal>
          <c:yVal>
            <c:numRef>
              <c:f>'Active 2'!$N$21:$N$999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356C-49CA-9898-4224BDC0BDEE}"/>
            </c:ext>
          </c:extLst>
        </c:ser>
        <c:ser>
          <c:idx val="7"/>
          <c:order val="7"/>
          <c:tx>
            <c:strRef>
              <c:f>'Active 2'!$O$20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2'!$F$21:$F$999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214</c:v>
                </c:pt>
                <c:pt idx="2">
                  <c:v>568</c:v>
                </c:pt>
                <c:pt idx="3">
                  <c:v>772.5</c:v>
                </c:pt>
                <c:pt idx="4">
                  <c:v>2977.5</c:v>
                </c:pt>
                <c:pt idx="5">
                  <c:v>3005</c:v>
                </c:pt>
                <c:pt idx="6">
                  <c:v>3442.5</c:v>
                </c:pt>
                <c:pt idx="7">
                  <c:v>3749</c:v>
                </c:pt>
              </c:numCache>
            </c:numRef>
          </c:xVal>
          <c:yVal>
            <c:numRef>
              <c:f>'Active 2'!$O$21:$O$999</c:f>
              <c:numCache>
                <c:formatCode>General</c:formatCode>
                <c:ptCount val="979"/>
                <c:pt idx="0">
                  <c:v>-1.6235103220944708E-3</c:v>
                </c:pt>
                <c:pt idx="1">
                  <c:v>4.9582495091876084E-3</c:v>
                </c:pt>
                <c:pt idx="2">
                  <c:v>1.5845833529158897E-2</c:v>
                </c:pt>
                <c:pt idx="3">
                  <c:v>2.2135412433351351E-2</c:v>
                </c:pt>
                <c:pt idx="4">
                  <c:v>8.9952143405206422E-2</c:v>
                </c:pt>
                <c:pt idx="5">
                  <c:v>9.0797930299413229E-2</c:v>
                </c:pt>
                <c:pt idx="6">
                  <c:v>0.10425363088906701</c:v>
                </c:pt>
                <c:pt idx="7">
                  <c:v>0.11368031027359017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356C-49CA-9898-4224BDC0BDEE}"/>
            </c:ext>
          </c:extLst>
        </c:ser>
        <c:ser>
          <c:idx val="8"/>
          <c:order val="8"/>
          <c:tx>
            <c:strRef>
              <c:f>'Active 2'!$R$20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2'!$F$21:$F$999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214</c:v>
                </c:pt>
                <c:pt idx="2">
                  <c:v>568</c:v>
                </c:pt>
                <c:pt idx="3">
                  <c:v>772.5</c:v>
                </c:pt>
                <c:pt idx="4">
                  <c:v>2977.5</c:v>
                </c:pt>
                <c:pt idx="5">
                  <c:v>3005</c:v>
                </c:pt>
                <c:pt idx="6">
                  <c:v>3442.5</c:v>
                </c:pt>
                <c:pt idx="7">
                  <c:v>3749</c:v>
                </c:pt>
              </c:numCache>
            </c:numRef>
          </c:xVal>
          <c:yVal>
            <c:numRef>
              <c:f>'Active 2'!$R$21:$R$999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356C-49CA-9898-4224BDC0BD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8871504"/>
        <c:axId val="1"/>
      </c:scatterChart>
      <c:valAx>
        <c:axId val="71887150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63157894736841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1887150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451127819548873"/>
          <c:y val="0.92375366568914952"/>
          <c:w val="0.733834586466165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V0466 Car - O-C Diagr.</a:t>
            </a:r>
          </a:p>
        </c:rich>
      </c:tx>
      <c:layout>
        <c:manualLayout>
          <c:xMode val="edge"/>
          <c:yMode val="edge"/>
          <c:x val="0.36992481203007521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76246334310852"/>
          <c:w val="0.82406015037593983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3'!$H$20:$H$20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3'!$D$21:$D$239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0.02</c:v>
                  </c:pt>
                  <c:pt idx="2">
                    <c:v>0.02</c:v>
                  </c:pt>
                  <c:pt idx="3">
                    <c:v>0.02</c:v>
                  </c:pt>
                  <c:pt idx="4">
                    <c:v>0.01</c:v>
                  </c:pt>
                  <c:pt idx="5">
                    <c:v>0.02</c:v>
                  </c:pt>
                  <c:pt idx="6">
                    <c:v>0.02</c:v>
                  </c:pt>
                  <c:pt idx="7">
                    <c:v>0.02</c:v>
                  </c:pt>
                </c:numCache>
              </c:numRef>
            </c:plus>
            <c:minus>
              <c:numRef>
                <c:f>'Active 3'!$D$21:$D$239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0.02</c:v>
                  </c:pt>
                  <c:pt idx="2">
                    <c:v>0.02</c:v>
                  </c:pt>
                  <c:pt idx="3">
                    <c:v>0.02</c:v>
                  </c:pt>
                  <c:pt idx="4">
                    <c:v>0.01</c:v>
                  </c:pt>
                  <c:pt idx="5">
                    <c:v>0.02</c:v>
                  </c:pt>
                  <c:pt idx="6">
                    <c:v>0.02</c:v>
                  </c:pt>
                  <c:pt idx="7">
                    <c:v>0.02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3'!$F$21:$F$999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202.5</c:v>
                </c:pt>
                <c:pt idx="2">
                  <c:v>537.5</c:v>
                </c:pt>
                <c:pt idx="3">
                  <c:v>731</c:v>
                </c:pt>
                <c:pt idx="4">
                  <c:v>2817.5</c:v>
                </c:pt>
                <c:pt idx="5">
                  <c:v>2843.5</c:v>
                </c:pt>
                <c:pt idx="6">
                  <c:v>3257.5</c:v>
                </c:pt>
                <c:pt idx="7">
                  <c:v>3547.5</c:v>
                </c:pt>
              </c:numCache>
            </c:numRef>
          </c:xVal>
          <c:yVal>
            <c:numRef>
              <c:f>'Active 3'!$H$21:$H$999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DED-4EBB-ADAD-BC08EC55D70C}"/>
            </c:ext>
          </c:extLst>
        </c:ser>
        <c:ser>
          <c:idx val="1"/>
          <c:order val="1"/>
          <c:tx>
            <c:strRef>
              <c:f>'Active 3'!$I$20:$I$20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3'!$D$21:$D$999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0.02</c:v>
                  </c:pt>
                  <c:pt idx="2">
                    <c:v>0.02</c:v>
                  </c:pt>
                  <c:pt idx="3">
                    <c:v>0.02</c:v>
                  </c:pt>
                  <c:pt idx="4">
                    <c:v>0.01</c:v>
                  </c:pt>
                  <c:pt idx="5">
                    <c:v>0.02</c:v>
                  </c:pt>
                  <c:pt idx="6">
                    <c:v>0.02</c:v>
                  </c:pt>
                  <c:pt idx="7">
                    <c:v>0.02</c:v>
                  </c:pt>
                </c:numCache>
              </c:numRef>
            </c:plus>
            <c:minus>
              <c:numRef>
                <c:f>'Active 3'!$D$21:$D$999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0.02</c:v>
                  </c:pt>
                  <c:pt idx="2">
                    <c:v>0.02</c:v>
                  </c:pt>
                  <c:pt idx="3">
                    <c:v>0.02</c:v>
                  </c:pt>
                  <c:pt idx="4">
                    <c:v>0.01</c:v>
                  </c:pt>
                  <c:pt idx="5">
                    <c:v>0.02</c:v>
                  </c:pt>
                  <c:pt idx="6">
                    <c:v>0.02</c:v>
                  </c:pt>
                  <c:pt idx="7">
                    <c:v>0.02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3'!$F$21:$F$999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202.5</c:v>
                </c:pt>
                <c:pt idx="2">
                  <c:v>537.5</c:v>
                </c:pt>
                <c:pt idx="3">
                  <c:v>731</c:v>
                </c:pt>
                <c:pt idx="4">
                  <c:v>2817.5</c:v>
                </c:pt>
                <c:pt idx="5">
                  <c:v>2843.5</c:v>
                </c:pt>
                <c:pt idx="6">
                  <c:v>3257.5</c:v>
                </c:pt>
                <c:pt idx="7">
                  <c:v>3547.5</c:v>
                </c:pt>
              </c:numCache>
            </c:numRef>
          </c:xVal>
          <c:yVal>
            <c:numRef>
              <c:f>'Active 3'!$I$21:$I$999</c:f>
              <c:numCache>
                <c:formatCode>General</c:formatCode>
                <c:ptCount val="979"/>
                <c:pt idx="1">
                  <c:v>1.6187500004889444E-2</c:v>
                </c:pt>
                <c:pt idx="2">
                  <c:v>-2.7687499998137355E-2</c:v>
                </c:pt>
                <c:pt idx="3">
                  <c:v>-7.4574999998731073E-2</c:v>
                </c:pt>
                <c:pt idx="4">
                  <c:v>-1.3687499995285179E-2</c:v>
                </c:pt>
                <c:pt idx="5">
                  <c:v>-1.3749999925494194E-4</c:v>
                </c:pt>
                <c:pt idx="6">
                  <c:v>-4.1687499993713573E-2</c:v>
                </c:pt>
                <c:pt idx="7">
                  <c:v>-3.9374999978463165E-3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DED-4EBB-ADAD-BC08EC55D70C}"/>
            </c:ext>
          </c:extLst>
        </c:ser>
        <c:ser>
          <c:idx val="3"/>
          <c:order val="2"/>
          <c:tx>
            <c:strRef>
              <c:f>'Active 3'!$J$20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3'!$D$21:$D$999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0.02</c:v>
                  </c:pt>
                  <c:pt idx="2">
                    <c:v>0.02</c:v>
                  </c:pt>
                  <c:pt idx="3">
                    <c:v>0.02</c:v>
                  </c:pt>
                  <c:pt idx="4">
                    <c:v>0.01</c:v>
                  </c:pt>
                  <c:pt idx="5">
                    <c:v>0.02</c:v>
                  </c:pt>
                  <c:pt idx="6">
                    <c:v>0.02</c:v>
                  </c:pt>
                  <c:pt idx="7">
                    <c:v>0.02</c:v>
                  </c:pt>
                </c:numCache>
              </c:numRef>
            </c:plus>
            <c:minus>
              <c:numRef>
                <c:f>'Active 3'!$D$21:$D$999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0.02</c:v>
                  </c:pt>
                  <c:pt idx="2">
                    <c:v>0.02</c:v>
                  </c:pt>
                  <c:pt idx="3">
                    <c:v>0.02</c:v>
                  </c:pt>
                  <c:pt idx="4">
                    <c:v>0.01</c:v>
                  </c:pt>
                  <c:pt idx="5">
                    <c:v>0.02</c:v>
                  </c:pt>
                  <c:pt idx="6">
                    <c:v>0.02</c:v>
                  </c:pt>
                  <c:pt idx="7">
                    <c:v>0.02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3'!$F$21:$F$999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202.5</c:v>
                </c:pt>
                <c:pt idx="2">
                  <c:v>537.5</c:v>
                </c:pt>
                <c:pt idx="3">
                  <c:v>731</c:v>
                </c:pt>
                <c:pt idx="4">
                  <c:v>2817.5</c:v>
                </c:pt>
                <c:pt idx="5">
                  <c:v>2843.5</c:v>
                </c:pt>
                <c:pt idx="6">
                  <c:v>3257.5</c:v>
                </c:pt>
                <c:pt idx="7">
                  <c:v>3547.5</c:v>
                </c:pt>
              </c:numCache>
            </c:numRef>
          </c:xVal>
          <c:yVal>
            <c:numRef>
              <c:f>'Active 3'!$J$21:$J$999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DED-4EBB-ADAD-BC08EC55D70C}"/>
            </c:ext>
          </c:extLst>
        </c:ser>
        <c:ser>
          <c:idx val="4"/>
          <c:order val="3"/>
          <c:tx>
            <c:strRef>
              <c:f>'Active 3'!$K$20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3'!$D$21:$D$999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0.02</c:v>
                  </c:pt>
                  <c:pt idx="2">
                    <c:v>0.02</c:v>
                  </c:pt>
                  <c:pt idx="3">
                    <c:v>0.02</c:v>
                  </c:pt>
                  <c:pt idx="4">
                    <c:v>0.01</c:v>
                  </c:pt>
                  <c:pt idx="5">
                    <c:v>0.02</c:v>
                  </c:pt>
                  <c:pt idx="6">
                    <c:v>0.02</c:v>
                  </c:pt>
                  <c:pt idx="7">
                    <c:v>0.02</c:v>
                  </c:pt>
                </c:numCache>
              </c:numRef>
            </c:plus>
            <c:minus>
              <c:numRef>
                <c:f>'Active 3'!$D$21:$D$999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0.02</c:v>
                  </c:pt>
                  <c:pt idx="2">
                    <c:v>0.02</c:v>
                  </c:pt>
                  <c:pt idx="3">
                    <c:v>0.02</c:v>
                  </c:pt>
                  <c:pt idx="4">
                    <c:v>0.01</c:v>
                  </c:pt>
                  <c:pt idx="5">
                    <c:v>0.02</c:v>
                  </c:pt>
                  <c:pt idx="6">
                    <c:v>0.02</c:v>
                  </c:pt>
                  <c:pt idx="7">
                    <c:v>0.02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3'!$F$21:$F$999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202.5</c:v>
                </c:pt>
                <c:pt idx="2">
                  <c:v>537.5</c:v>
                </c:pt>
                <c:pt idx="3">
                  <c:v>731</c:v>
                </c:pt>
                <c:pt idx="4">
                  <c:v>2817.5</c:v>
                </c:pt>
                <c:pt idx="5">
                  <c:v>2843.5</c:v>
                </c:pt>
                <c:pt idx="6">
                  <c:v>3257.5</c:v>
                </c:pt>
                <c:pt idx="7">
                  <c:v>3547.5</c:v>
                </c:pt>
              </c:numCache>
            </c:numRef>
          </c:xVal>
          <c:yVal>
            <c:numRef>
              <c:f>'Active 3'!$K$21:$K$999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DED-4EBB-ADAD-BC08EC55D70C}"/>
            </c:ext>
          </c:extLst>
        </c:ser>
        <c:ser>
          <c:idx val="2"/>
          <c:order val="4"/>
          <c:tx>
            <c:strRef>
              <c:f>'Active 3'!$L$20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3'!$D$21:$D$999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0.02</c:v>
                  </c:pt>
                  <c:pt idx="2">
                    <c:v>0.02</c:v>
                  </c:pt>
                  <c:pt idx="3">
                    <c:v>0.02</c:v>
                  </c:pt>
                  <c:pt idx="4">
                    <c:v>0.01</c:v>
                  </c:pt>
                  <c:pt idx="5">
                    <c:v>0.02</c:v>
                  </c:pt>
                  <c:pt idx="6">
                    <c:v>0.02</c:v>
                  </c:pt>
                  <c:pt idx="7">
                    <c:v>0.02</c:v>
                  </c:pt>
                </c:numCache>
              </c:numRef>
            </c:plus>
            <c:minus>
              <c:numRef>
                <c:f>'Active 3'!$D$21:$D$999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0.02</c:v>
                  </c:pt>
                  <c:pt idx="2">
                    <c:v>0.02</c:v>
                  </c:pt>
                  <c:pt idx="3">
                    <c:v>0.02</c:v>
                  </c:pt>
                  <c:pt idx="4">
                    <c:v>0.01</c:v>
                  </c:pt>
                  <c:pt idx="5">
                    <c:v>0.02</c:v>
                  </c:pt>
                  <c:pt idx="6">
                    <c:v>0.02</c:v>
                  </c:pt>
                  <c:pt idx="7">
                    <c:v>0.02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3'!$F$21:$F$999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202.5</c:v>
                </c:pt>
                <c:pt idx="2">
                  <c:v>537.5</c:v>
                </c:pt>
                <c:pt idx="3">
                  <c:v>731</c:v>
                </c:pt>
                <c:pt idx="4">
                  <c:v>2817.5</c:v>
                </c:pt>
                <c:pt idx="5">
                  <c:v>2843.5</c:v>
                </c:pt>
                <c:pt idx="6">
                  <c:v>3257.5</c:v>
                </c:pt>
                <c:pt idx="7">
                  <c:v>3547.5</c:v>
                </c:pt>
              </c:numCache>
            </c:numRef>
          </c:xVal>
          <c:yVal>
            <c:numRef>
              <c:f>'Active 3'!$L$21:$L$999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DED-4EBB-ADAD-BC08EC55D70C}"/>
            </c:ext>
          </c:extLst>
        </c:ser>
        <c:ser>
          <c:idx val="5"/>
          <c:order val="5"/>
          <c:tx>
            <c:strRef>
              <c:f>'Active 3'!$M$20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3'!$D$21:$D$999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0.02</c:v>
                  </c:pt>
                  <c:pt idx="2">
                    <c:v>0.02</c:v>
                  </c:pt>
                  <c:pt idx="3">
                    <c:v>0.02</c:v>
                  </c:pt>
                  <c:pt idx="4">
                    <c:v>0.01</c:v>
                  </c:pt>
                  <c:pt idx="5">
                    <c:v>0.02</c:v>
                  </c:pt>
                  <c:pt idx="6">
                    <c:v>0.02</c:v>
                  </c:pt>
                  <c:pt idx="7">
                    <c:v>0.02</c:v>
                  </c:pt>
                </c:numCache>
              </c:numRef>
            </c:plus>
            <c:minus>
              <c:numRef>
                <c:f>'Active 3'!$D$21:$D$999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0.02</c:v>
                  </c:pt>
                  <c:pt idx="2">
                    <c:v>0.02</c:v>
                  </c:pt>
                  <c:pt idx="3">
                    <c:v>0.02</c:v>
                  </c:pt>
                  <c:pt idx="4">
                    <c:v>0.01</c:v>
                  </c:pt>
                  <c:pt idx="5">
                    <c:v>0.02</c:v>
                  </c:pt>
                  <c:pt idx="6">
                    <c:v>0.02</c:v>
                  </c:pt>
                  <c:pt idx="7">
                    <c:v>0.02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3'!$F$21:$F$999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202.5</c:v>
                </c:pt>
                <c:pt idx="2">
                  <c:v>537.5</c:v>
                </c:pt>
                <c:pt idx="3">
                  <c:v>731</c:v>
                </c:pt>
                <c:pt idx="4">
                  <c:v>2817.5</c:v>
                </c:pt>
                <c:pt idx="5">
                  <c:v>2843.5</c:v>
                </c:pt>
                <c:pt idx="6">
                  <c:v>3257.5</c:v>
                </c:pt>
                <c:pt idx="7">
                  <c:v>3547.5</c:v>
                </c:pt>
              </c:numCache>
            </c:numRef>
          </c:xVal>
          <c:yVal>
            <c:numRef>
              <c:f>'Active 3'!$M$21:$M$999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DED-4EBB-ADAD-BC08EC55D70C}"/>
            </c:ext>
          </c:extLst>
        </c:ser>
        <c:ser>
          <c:idx val="6"/>
          <c:order val="6"/>
          <c:tx>
            <c:strRef>
              <c:f>'Active 3'!$N$20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3'!$D$21:$D$999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0.02</c:v>
                  </c:pt>
                  <c:pt idx="2">
                    <c:v>0.02</c:v>
                  </c:pt>
                  <c:pt idx="3">
                    <c:v>0.02</c:v>
                  </c:pt>
                  <c:pt idx="4">
                    <c:v>0.01</c:v>
                  </c:pt>
                  <c:pt idx="5">
                    <c:v>0.02</c:v>
                  </c:pt>
                  <c:pt idx="6">
                    <c:v>0.02</c:v>
                  </c:pt>
                  <c:pt idx="7">
                    <c:v>0.02</c:v>
                  </c:pt>
                </c:numCache>
              </c:numRef>
            </c:plus>
            <c:minus>
              <c:numRef>
                <c:f>'Active 3'!$D$21:$D$999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0.02</c:v>
                  </c:pt>
                  <c:pt idx="2">
                    <c:v>0.02</c:v>
                  </c:pt>
                  <c:pt idx="3">
                    <c:v>0.02</c:v>
                  </c:pt>
                  <c:pt idx="4">
                    <c:v>0.01</c:v>
                  </c:pt>
                  <c:pt idx="5">
                    <c:v>0.02</c:v>
                  </c:pt>
                  <c:pt idx="6">
                    <c:v>0.02</c:v>
                  </c:pt>
                  <c:pt idx="7">
                    <c:v>0.02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3'!$F$21:$F$999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202.5</c:v>
                </c:pt>
                <c:pt idx="2">
                  <c:v>537.5</c:v>
                </c:pt>
                <c:pt idx="3">
                  <c:v>731</c:v>
                </c:pt>
                <c:pt idx="4">
                  <c:v>2817.5</c:v>
                </c:pt>
                <c:pt idx="5">
                  <c:v>2843.5</c:v>
                </c:pt>
                <c:pt idx="6">
                  <c:v>3257.5</c:v>
                </c:pt>
                <c:pt idx="7">
                  <c:v>3547.5</c:v>
                </c:pt>
              </c:numCache>
            </c:numRef>
          </c:xVal>
          <c:yVal>
            <c:numRef>
              <c:f>'Active 3'!$N$21:$N$999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DED-4EBB-ADAD-BC08EC55D70C}"/>
            </c:ext>
          </c:extLst>
        </c:ser>
        <c:ser>
          <c:idx val="7"/>
          <c:order val="7"/>
          <c:tx>
            <c:strRef>
              <c:f>'Active 3'!$O$20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3'!$F$21:$F$999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202.5</c:v>
                </c:pt>
                <c:pt idx="2">
                  <c:v>537.5</c:v>
                </c:pt>
                <c:pt idx="3">
                  <c:v>731</c:v>
                </c:pt>
                <c:pt idx="4">
                  <c:v>2817.5</c:v>
                </c:pt>
                <c:pt idx="5">
                  <c:v>2843.5</c:v>
                </c:pt>
                <c:pt idx="6">
                  <c:v>3257.5</c:v>
                </c:pt>
                <c:pt idx="7">
                  <c:v>3547.5</c:v>
                </c:pt>
              </c:numCache>
            </c:numRef>
          </c:xVal>
          <c:yVal>
            <c:numRef>
              <c:f>'Active 3'!$O$21:$O$999</c:f>
              <c:numCache>
                <c:formatCode>General</c:formatCode>
                <c:ptCount val="979"/>
                <c:pt idx="0">
                  <c:v>-1.8045507402333672E-2</c:v>
                </c:pt>
                <c:pt idx="1">
                  <c:v>-1.8062375487558645E-2</c:v>
                </c:pt>
                <c:pt idx="2">
                  <c:v>-1.8090280714967859E-2</c:v>
                </c:pt>
                <c:pt idx="3">
                  <c:v>-1.8106399107516168E-2</c:v>
                </c:pt>
                <c:pt idx="4">
                  <c:v>-1.8280202859723111E-2</c:v>
                </c:pt>
                <c:pt idx="5">
                  <c:v>-1.8282368638566811E-2</c:v>
                </c:pt>
                <c:pt idx="6">
                  <c:v>-1.831685450169342E-2</c:v>
                </c:pt>
                <c:pt idx="7">
                  <c:v>-1.8341011265719308E-2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DED-4EBB-ADAD-BC08EC55D70C}"/>
            </c:ext>
          </c:extLst>
        </c:ser>
        <c:ser>
          <c:idx val="8"/>
          <c:order val="8"/>
          <c:tx>
            <c:strRef>
              <c:f>'Active 3'!$R$20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3'!$F$21:$F$999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202.5</c:v>
                </c:pt>
                <c:pt idx="2">
                  <c:v>537.5</c:v>
                </c:pt>
                <c:pt idx="3">
                  <c:v>731</c:v>
                </c:pt>
                <c:pt idx="4">
                  <c:v>2817.5</c:v>
                </c:pt>
                <c:pt idx="5">
                  <c:v>2843.5</c:v>
                </c:pt>
                <c:pt idx="6">
                  <c:v>3257.5</c:v>
                </c:pt>
                <c:pt idx="7">
                  <c:v>3547.5</c:v>
                </c:pt>
              </c:numCache>
            </c:numRef>
          </c:xVal>
          <c:yVal>
            <c:numRef>
              <c:f>'Active 3'!$R$21:$R$999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CDED-4EBB-ADAD-BC08EC55D7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8082856"/>
        <c:axId val="1"/>
      </c:scatterChart>
      <c:valAx>
        <c:axId val="71808285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63157894736841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1808285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451127819548873"/>
          <c:y val="0.92375366568914952"/>
          <c:w val="0.733834586466165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57150</xdr:colOff>
      <xdr:row>0</xdr:row>
      <xdr:rowOff>0</xdr:rowOff>
    </xdr:from>
    <xdr:to>
      <xdr:col>18</xdr:col>
      <xdr:colOff>133350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0AA3D0A3-37EB-133F-1A7F-D6E74EEBA3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50178" name="Chart 1">
          <a:extLst>
            <a:ext uri="{FF2B5EF4-FFF2-40B4-BE49-F238E27FC236}">
              <a16:creationId xmlns:a16="http://schemas.microsoft.com/office/drawing/2014/main" id="{5FE9C4DD-84CB-EA03-D626-8D3E61FC4F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17</xdr:col>
      <xdr:colOff>323850</xdr:colOff>
      <xdr:row>19</xdr:row>
      <xdr:rowOff>0</xdr:rowOff>
    </xdr:to>
    <xdr:graphicFrame macro="">
      <xdr:nvGraphicFramePr>
        <xdr:cNvPr id="52226" name="Chart 1">
          <a:extLst>
            <a:ext uri="{FF2B5EF4-FFF2-40B4-BE49-F238E27FC236}">
              <a16:creationId xmlns:a16="http://schemas.microsoft.com/office/drawing/2014/main" id="{C5C5F173-6622-0128-0EB2-7EC69477DB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940"/>
  <sheetViews>
    <sheetView tabSelected="1" workbookViewId="0">
      <selection activeCell="D9" sqref="D9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42</v>
      </c>
    </row>
    <row r="2" spans="1:7" x14ac:dyDescent="0.2">
      <c r="A2" t="s">
        <v>23</v>
      </c>
      <c r="B2" t="s">
        <v>43</v>
      </c>
      <c r="C2" s="3"/>
      <c r="D2" s="3"/>
    </row>
    <row r="3" spans="1:7" ht="13.5" thickBot="1" x14ac:dyDescent="0.25"/>
    <row r="4" spans="1:7" ht="14.25" thickTop="1" thickBot="1" x14ac:dyDescent="0.25">
      <c r="A4" s="5" t="s">
        <v>0</v>
      </c>
      <c r="C4" s="28" t="s">
        <v>40</v>
      </c>
      <c r="D4" s="29" t="s">
        <v>40</v>
      </c>
    </row>
    <row r="6" spans="1:7" x14ac:dyDescent="0.2">
      <c r="A6" s="5" t="s">
        <v>1</v>
      </c>
    </row>
    <row r="7" spans="1:7" x14ac:dyDescent="0.2">
      <c r="A7" t="s">
        <v>2</v>
      </c>
      <c r="C7" s="34">
        <v>48036.970999999998</v>
      </c>
      <c r="D7" s="30" t="s">
        <v>41</v>
      </c>
    </row>
    <row r="8" spans="1:7" x14ac:dyDescent="0.2">
      <c r="A8" t="s">
        <v>3</v>
      </c>
      <c r="C8" s="34">
        <v>3.4558</v>
      </c>
      <c r="D8" s="30" t="s">
        <v>41</v>
      </c>
    </row>
    <row r="9" spans="1:7" x14ac:dyDescent="0.2">
      <c r="A9" s="9" t="s">
        <v>30</v>
      </c>
      <c r="B9" s="10"/>
      <c r="C9" s="11">
        <v>-9.5</v>
      </c>
      <c r="D9" s="10" t="s">
        <v>31</v>
      </c>
      <c r="E9" s="10"/>
    </row>
    <row r="10" spans="1:7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7" x14ac:dyDescent="0.2">
      <c r="A11" s="10" t="s">
        <v>15</v>
      </c>
      <c r="B11" s="10"/>
      <c r="C11" s="22">
        <f ca="1">INTERCEPT(INDIRECT($G$11):G992,INDIRECT($F$11):F992)</f>
        <v>-0.10098735945823929</v>
      </c>
      <c r="D11" s="3"/>
      <c r="E11" s="10"/>
      <c r="F11" s="23" t="str">
        <f>"F"&amp;E19</f>
        <v>F21</v>
      </c>
      <c r="G11" s="24" t="str">
        <f>"G"&amp;E19</f>
        <v>G21</v>
      </c>
    </row>
    <row r="12" spans="1:7" x14ac:dyDescent="0.2">
      <c r="A12" s="10" t="s">
        <v>16</v>
      </c>
      <c r="B12" s="10"/>
      <c r="C12" s="22">
        <f ca="1">SLOPE(INDIRECT($G$11):G992,INDIRECT($F$11):F992)</f>
        <v>7.3361211983212313E-6</v>
      </c>
      <c r="D12" s="3"/>
      <c r="E12" s="10"/>
    </row>
    <row r="13" spans="1:7" x14ac:dyDescent="0.2">
      <c r="A13" s="10" t="s">
        <v>18</v>
      </c>
      <c r="B13" s="10"/>
      <c r="C13" s="3" t="s">
        <v>13</v>
      </c>
      <c r="D13" s="14" t="s">
        <v>37</v>
      </c>
      <c r="E13" s="11">
        <v>1</v>
      </c>
    </row>
    <row r="14" spans="1:7" x14ac:dyDescent="0.2">
      <c r="A14" s="10"/>
      <c r="B14" s="10"/>
      <c r="C14" s="10"/>
      <c r="D14" s="14" t="s">
        <v>32</v>
      </c>
      <c r="E14" s="15">
        <f ca="1">NOW()+15018.5+$C$9/24</f>
        <v>60329.686487615741</v>
      </c>
    </row>
    <row r="15" spans="1:7" x14ac:dyDescent="0.2">
      <c r="A15" s="12" t="s">
        <v>17</v>
      </c>
      <c r="B15" s="10"/>
      <c r="C15" s="13">
        <f ca="1">(C7+C11)+(C8+C12)*INT(MAX(F21:F3533))</f>
        <v>52940.660622596522</v>
      </c>
      <c r="D15" s="14" t="s">
        <v>38</v>
      </c>
      <c r="E15" s="15">
        <f ca="1">ROUND(2*(E14-$C$7)/$C$8,0)/2+E13</f>
        <v>3558</v>
      </c>
    </row>
    <row r="16" spans="1:7" x14ac:dyDescent="0.2">
      <c r="A16" s="16" t="s">
        <v>4</v>
      </c>
      <c r="B16" s="10"/>
      <c r="C16" s="17">
        <f ca="1">+C8+C12</f>
        <v>3.4558073361211985</v>
      </c>
      <c r="D16" s="14" t="s">
        <v>39</v>
      </c>
      <c r="E16" s="24">
        <f ca="1">ROUND(2*(E14-$C$15)/$C$16,0)/2+E13</f>
        <v>2139</v>
      </c>
    </row>
    <row r="17" spans="1:19" ht="13.5" thickBot="1" x14ac:dyDescent="0.25">
      <c r="A17" s="14" t="s">
        <v>29</v>
      </c>
      <c r="B17" s="10"/>
      <c r="C17" s="10">
        <f>COUNT(C21:C2191)</f>
        <v>8</v>
      </c>
      <c r="D17" s="14" t="s">
        <v>33</v>
      </c>
      <c r="E17" s="18">
        <f ca="1">+$C$15+$C$16*E16-15018.5-$C$9/24</f>
        <v>45314.528347893101</v>
      </c>
    </row>
    <row r="18" spans="1:19" ht="14.25" thickTop="1" thickBot="1" x14ac:dyDescent="0.25">
      <c r="A18" s="16" t="s">
        <v>5</v>
      </c>
      <c r="B18" s="10"/>
      <c r="C18" s="19">
        <f ca="1">+C15</f>
        <v>52940.660622596522</v>
      </c>
      <c r="D18" s="20">
        <f ca="1">+C16</f>
        <v>3.4558073361211985</v>
      </c>
      <c r="E18" s="21" t="s">
        <v>34</v>
      </c>
    </row>
    <row r="19" spans="1:19" ht="13.5" thickTop="1" x14ac:dyDescent="0.2">
      <c r="A19" s="25" t="s">
        <v>35</v>
      </c>
      <c r="E19" s="26">
        <v>21</v>
      </c>
      <c r="S19">
        <f ca="1">SUM(S21:S38)</f>
        <v>0.2114488853643704</v>
      </c>
    </row>
    <row r="20" spans="1:19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41</v>
      </c>
      <c r="I20" s="7" t="s">
        <v>28</v>
      </c>
      <c r="J20" s="7" t="s">
        <v>48</v>
      </c>
      <c r="K20" s="7" t="s">
        <v>24</v>
      </c>
      <c r="L20" s="7" t="s">
        <v>25</v>
      </c>
      <c r="M20" s="7" t="s">
        <v>26</v>
      </c>
      <c r="N20" s="7" t="s">
        <v>27</v>
      </c>
      <c r="O20" s="7" t="s">
        <v>22</v>
      </c>
      <c r="P20" s="6" t="s">
        <v>21</v>
      </c>
      <c r="Q20" s="4" t="s">
        <v>14</v>
      </c>
      <c r="R20" s="27" t="s">
        <v>36</v>
      </c>
    </row>
    <row r="21" spans="1:19" x14ac:dyDescent="0.2">
      <c r="A21" t="s">
        <v>41</v>
      </c>
      <c r="C21" s="8">
        <f>C7</f>
        <v>48036.970999999998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-0.10098735945823929</v>
      </c>
      <c r="Q21" s="2">
        <f>+C21-15018.5</f>
        <v>33018.470999999998</v>
      </c>
      <c r="S21">
        <f ca="1">(G21-O21)^2</f>
        <v>1.0198446770347633E-2</v>
      </c>
    </row>
    <row r="22" spans="1:19" x14ac:dyDescent="0.2">
      <c r="A22" s="31" t="s">
        <v>44</v>
      </c>
      <c r="B22" s="32" t="s">
        <v>45</v>
      </c>
      <c r="C22" s="31">
        <v>48316.908000000003</v>
      </c>
      <c r="D22" s="31">
        <v>0.02</v>
      </c>
      <c r="E22">
        <f t="shared" ref="E22:E28" si="0">+(C22-C$7)/C$8</f>
        <v>81.004977139882328</v>
      </c>
      <c r="F22">
        <f t="shared" ref="F22:F28" si="1">ROUND(2*E22,0)/2</f>
        <v>81</v>
      </c>
      <c r="G22">
        <f t="shared" ref="G22:G28" si="2">+C22-(C$7+F22*C$8)</f>
        <v>1.720000000204891E-2</v>
      </c>
      <c r="I22">
        <f t="shared" ref="I22:I28" si="3">+G22</f>
        <v>1.720000000204891E-2</v>
      </c>
      <c r="O22">
        <f t="shared" ref="O22:O28" ca="1" si="4">+C$11+C$12*$F22</f>
        <v>-0.10039313364117528</v>
      </c>
      <c r="Q22" s="2">
        <f t="shared" ref="Q22:Q28" si="5">+C22-15018.5</f>
        <v>33298.408000000003</v>
      </c>
      <c r="S22">
        <f t="shared" ref="S22:S28" ca="1" si="6">(G22-O22)^2</f>
        <v>1.3828145080033183E-2</v>
      </c>
    </row>
    <row r="23" spans="1:19" x14ac:dyDescent="0.2">
      <c r="A23" s="31" t="s">
        <v>44</v>
      </c>
      <c r="B23" s="32" t="s">
        <v>45</v>
      </c>
      <c r="C23" s="31">
        <v>48779.942999999999</v>
      </c>
      <c r="D23" s="31">
        <v>0.02</v>
      </c>
      <c r="E23">
        <f t="shared" si="0"/>
        <v>214.99276578505746</v>
      </c>
      <c r="F23">
        <f t="shared" si="1"/>
        <v>215</v>
      </c>
      <c r="G23">
        <f t="shared" si="2"/>
        <v>-2.5000000001455192E-2</v>
      </c>
      <c r="I23">
        <f t="shared" si="3"/>
        <v>-2.5000000001455192E-2</v>
      </c>
      <c r="O23">
        <f t="shared" ca="1" si="4"/>
        <v>-9.9410093400600225E-2</v>
      </c>
      <c r="Q23" s="2">
        <f t="shared" si="5"/>
        <v>33761.442999999999</v>
      </c>
      <c r="S23">
        <f t="shared" ca="1" si="6"/>
        <v>5.5368619996694875E-3</v>
      </c>
    </row>
    <row r="24" spans="1:19" x14ac:dyDescent="0.2">
      <c r="A24" s="31" t="s">
        <v>44</v>
      </c>
      <c r="B24" s="32" t="s">
        <v>46</v>
      </c>
      <c r="C24" s="31">
        <v>49047.375999999997</v>
      </c>
      <c r="D24" s="31">
        <v>0.02</v>
      </c>
      <c r="E24">
        <f t="shared" si="0"/>
        <v>292.3794779790494</v>
      </c>
      <c r="F24">
        <f t="shared" si="1"/>
        <v>292.5</v>
      </c>
      <c r="G24">
        <f t="shared" si="2"/>
        <v>-0.41649999999935972</v>
      </c>
      <c r="I24">
        <f t="shared" si="3"/>
        <v>-0.41649999999935972</v>
      </c>
      <c r="O24">
        <f t="shared" ca="1" si="4"/>
        <v>-9.8841544007730334E-2</v>
      </c>
      <c r="Q24" s="2">
        <f t="shared" si="5"/>
        <v>34028.875999999997</v>
      </c>
      <c r="S24">
        <f t="shared" ca="1" si="6"/>
        <v>0.10090689466298595</v>
      </c>
    </row>
    <row r="25" spans="1:19" x14ac:dyDescent="0.2">
      <c r="A25" s="31" t="s">
        <v>44</v>
      </c>
      <c r="B25" s="32" t="s">
        <v>45</v>
      </c>
      <c r="C25" s="31">
        <v>51931.658000000003</v>
      </c>
      <c r="D25" s="31">
        <v>0.01</v>
      </c>
      <c r="E25">
        <f t="shared" si="0"/>
        <v>1127.0001157474405</v>
      </c>
      <c r="F25">
        <f t="shared" si="1"/>
        <v>1127</v>
      </c>
      <c r="G25">
        <f t="shared" si="2"/>
        <v>4.0000000444706529E-4</v>
      </c>
      <c r="I25">
        <f t="shared" si="3"/>
        <v>4.0000000444706529E-4</v>
      </c>
      <c r="O25">
        <f t="shared" ca="1" si="4"/>
        <v>-9.271955086773126E-2</v>
      </c>
      <c r="Q25" s="2">
        <f t="shared" si="5"/>
        <v>36913.158000000003</v>
      </c>
      <c r="S25">
        <f t="shared" ca="1" si="6"/>
        <v>8.6712507546362078E-3</v>
      </c>
    </row>
    <row r="26" spans="1:19" x14ac:dyDescent="0.2">
      <c r="A26" s="31" t="s">
        <v>44</v>
      </c>
      <c r="B26" s="32" t="s">
        <v>46</v>
      </c>
      <c r="C26" s="31">
        <v>51967.612000000001</v>
      </c>
      <c r="D26" s="31">
        <v>0.02</v>
      </c>
      <c r="E26">
        <f t="shared" si="0"/>
        <v>1137.4040743098569</v>
      </c>
      <c r="F26">
        <f t="shared" si="1"/>
        <v>1137.5</v>
      </c>
      <c r="G26">
        <f t="shared" si="2"/>
        <v>-0.33149999999295687</v>
      </c>
      <c r="I26">
        <f t="shared" si="3"/>
        <v>-0.33149999999295687</v>
      </c>
      <c r="O26">
        <f t="shared" ca="1" si="4"/>
        <v>-9.2642521595148894E-2</v>
      </c>
      <c r="Q26" s="2">
        <f t="shared" si="5"/>
        <v>36949.112000000001</v>
      </c>
      <c r="S26">
        <f t="shared" ca="1" si="6"/>
        <v>5.7052894986559299E-2</v>
      </c>
    </row>
    <row r="27" spans="1:19" x14ac:dyDescent="0.2">
      <c r="A27" s="31" t="s">
        <v>44</v>
      </c>
      <c r="B27" s="32" t="s">
        <v>45</v>
      </c>
      <c r="C27" s="31">
        <v>52539.853000000003</v>
      </c>
      <c r="D27" s="31">
        <v>0.02</v>
      </c>
      <c r="E27">
        <f t="shared" si="0"/>
        <v>1302.9926500376193</v>
      </c>
      <c r="F27">
        <f t="shared" si="1"/>
        <v>1303</v>
      </c>
      <c r="G27">
        <f t="shared" si="2"/>
        <v>-2.5399999998626299E-2</v>
      </c>
      <c r="I27">
        <f t="shared" si="3"/>
        <v>-2.5399999998626299E-2</v>
      </c>
      <c r="O27">
        <f t="shared" ca="1" si="4"/>
        <v>-9.1428393536826733E-2</v>
      </c>
      <c r="Q27" s="2">
        <f t="shared" si="5"/>
        <v>37521.353000000003</v>
      </c>
      <c r="S27">
        <f t="shared" ca="1" si="6"/>
        <v>4.3597487532354689E-3</v>
      </c>
    </row>
    <row r="28" spans="1:19" x14ac:dyDescent="0.2">
      <c r="A28" s="31" t="s">
        <v>44</v>
      </c>
      <c r="B28" s="32" t="s">
        <v>45</v>
      </c>
      <c r="C28" s="31">
        <v>52940.764999999999</v>
      </c>
      <c r="D28" s="31">
        <v>0.02</v>
      </c>
      <c r="E28">
        <f t="shared" si="0"/>
        <v>1419.0039932866491</v>
      </c>
      <c r="F28">
        <f t="shared" si="1"/>
        <v>1419</v>
      </c>
      <c r="G28">
        <f t="shared" si="2"/>
        <v>1.3800000000628643E-2</v>
      </c>
      <c r="I28">
        <f t="shared" si="3"/>
        <v>1.3800000000628643E-2</v>
      </c>
      <c r="O28">
        <f t="shared" ca="1" si="4"/>
        <v>-9.0577403477821464E-2</v>
      </c>
      <c r="Q28" s="2">
        <f t="shared" si="5"/>
        <v>37922.264999999999</v>
      </c>
      <c r="S28">
        <f t="shared" ca="1" si="6"/>
        <v>1.0894642356903168E-2</v>
      </c>
    </row>
    <row r="29" spans="1:19" x14ac:dyDescent="0.2">
      <c r="C29" s="8"/>
      <c r="D29" s="8"/>
      <c r="Q29" s="2"/>
    </row>
    <row r="30" spans="1:19" x14ac:dyDescent="0.2">
      <c r="C30" s="8"/>
      <c r="D30" s="8"/>
      <c r="Q30" s="2"/>
    </row>
    <row r="31" spans="1:19" x14ac:dyDescent="0.2">
      <c r="C31" s="8"/>
      <c r="D31" s="8"/>
      <c r="Q31" s="2"/>
    </row>
    <row r="32" spans="1:19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6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8"/>
  </sheetPr>
  <dimension ref="A1:S6940"/>
  <sheetViews>
    <sheetView workbookViewId="0">
      <selection activeCell="E6" sqref="E6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42</v>
      </c>
    </row>
    <row r="2" spans="1:7" x14ac:dyDescent="0.2">
      <c r="A2" t="s">
        <v>23</v>
      </c>
      <c r="B2" t="s">
        <v>43</v>
      </c>
      <c r="C2" s="3"/>
      <c r="D2" s="3"/>
    </row>
    <row r="3" spans="1:7" ht="13.5" thickBot="1" x14ac:dyDescent="0.25"/>
    <row r="4" spans="1:7" ht="14.25" thickTop="1" thickBot="1" x14ac:dyDescent="0.25">
      <c r="A4" s="5" t="s">
        <v>0</v>
      </c>
      <c r="C4" s="28" t="s">
        <v>40</v>
      </c>
      <c r="D4" s="29" t="s">
        <v>40</v>
      </c>
    </row>
    <row r="6" spans="1:7" x14ac:dyDescent="0.2">
      <c r="A6" s="5" t="s">
        <v>1</v>
      </c>
    </row>
    <row r="7" spans="1:7" x14ac:dyDescent="0.2">
      <c r="A7" t="s">
        <v>2</v>
      </c>
      <c r="C7" s="34">
        <v>48036.970999999998</v>
      </c>
      <c r="D7" s="30" t="s">
        <v>41</v>
      </c>
    </row>
    <row r="8" spans="1:7" x14ac:dyDescent="0.2">
      <c r="A8" t="s">
        <v>3</v>
      </c>
      <c r="C8" s="34">
        <v>1.3080000000000001</v>
      </c>
      <c r="D8" s="33" t="s">
        <v>47</v>
      </c>
    </row>
    <row r="9" spans="1:7" x14ac:dyDescent="0.2">
      <c r="A9" s="9" t="s">
        <v>30</v>
      </c>
      <c r="B9" s="10"/>
      <c r="C9" s="11">
        <v>-9.5</v>
      </c>
      <c r="D9" s="10" t="s">
        <v>31</v>
      </c>
      <c r="E9" s="10"/>
    </row>
    <row r="10" spans="1:7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7" x14ac:dyDescent="0.2">
      <c r="A11" s="10" t="s">
        <v>15</v>
      </c>
      <c r="B11" s="10"/>
      <c r="C11" s="22">
        <f ca="1">INTERCEPT(INDIRECT($G$11):G992,INDIRECT($F$11):F992)</f>
        <v>-1.6235103220944708E-3</v>
      </c>
      <c r="D11" s="3"/>
      <c r="E11" s="10"/>
      <c r="F11" s="23" t="str">
        <f>"F"&amp;E19</f>
        <v>F21</v>
      </c>
      <c r="G11" s="24" t="str">
        <f>"G"&amp;E19</f>
        <v>G21</v>
      </c>
    </row>
    <row r="12" spans="1:7" x14ac:dyDescent="0.2">
      <c r="A12" s="10" t="s">
        <v>16</v>
      </c>
      <c r="B12" s="10"/>
      <c r="C12" s="22">
        <f ca="1">SLOPE(INDIRECT($G$11):G992,INDIRECT($F$11):F992)</f>
        <v>3.075588706206579E-5</v>
      </c>
      <c r="D12" s="3"/>
      <c r="E12" s="10"/>
    </row>
    <row r="13" spans="1:7" x14ac:dyDescent="0.2">
      <c r="A13" s="10" t="s">
        <v>18</v>
      </c>
      <c r="B13" s="10"/>
      <c r="C13" s="3" t="s">
        <v>13</v>
      </c>
      <c r="D13" s="14" t="s">
        <v>37</v>
      </c>
      <c r="E13" s="11">
        <v>1</v>
      </c>
    </row>
    <row r="14" spans="1:7" x14ac:dyDescent="0.2">
      <c r="A14" s="10"/>
      <c r="B14" s="10"/>
      <c r="C14" s="10"/>
      <c r="D14" s="14" t="s">
        <v>32</v>
      </c>
      <c r="E14" s="15">
        <f ca="1">NOW()+15018.5+$C$9/24</f>
        <v>60329.686487615741</v>
      </c>
    </row>
    <row r="15" spans="1:7" x14ac:dyDescent="0.2">
      <c r="A15" s="12" t="s">
        <v>17</v>
      </c>
      <c r="B15" s="10"/>
      <c r="C15" s="13">
        <f ca="1">(C7+C11)+(C8+C12)*INT(MAX(F21:F3533))</f>
        <v>52940.776680310271</v>
      </c>
      <c r="D15" s="14" t="s">
        <v>38</v>
      </c>
      <c r="E15" s="15">
        <f ca="1">ROUND(2*(E14-$C$7)/$C$8,0)/2+E13</f>
        <v>9399</v>
      </c>
    </row>
    <row r="16" spans="1:7" x14ac:dyDescent="0.2">
      <c r="A16" s="16" t="s">
        <v>4</v>
      </c>
      <c r="B16" s="10"/>
      <c r="C16" s="17">
        <f ca="1">+C8+C12</f>
        <v>1.3080307558870621</v>
      </c>
      <c r="D16" s="14" t="s">
        <v>39</v>
      </c>
      <c r="E16" s="24">
        <f ca="1">ROUND(2*(E14-$C$15)/$C$16,0)/2+E13</f>
        <v>5650</v>
      </c>
    </row>
    <row r="17" spans="1:19" ht="13.5" thickBot="1" x14ac:dyDescent="0.25">
      <c r="A17" s="14" t="s">
        <v>29</v>
      </c>
      <c r="B17" s="10"/>
      <c r="C17" s="10">
        <f>COUNT(C21:C2191)</f>
        <v>8</v>
      </c>
      <c r="D17" s="14" t="s">
        <v>33</v>
      </c>
      <c r="E17" s="18">
        <f ca="1">+$C$15+$C$16*E16-15018.5-$C$9/24</f>
        <v>45313.046284405507</v>
      </c>
    </row>
    <row r="18" spans="1:19" ht="14.25" thickTop="1" thickBot="1" x14ac:dyDescent="0.25">
      <c r="A18" s="16" t="s">
        <v>5</v>
      </c>
      <c r="B18" s="10"/>
      <c r="C18" s="19">
        <f ca="1">+C15</f>
        <v>52940.776680310271</v>
      </c>
      <c r="D18" s="20">
        <f ca="1">+C16</f>
        <v>1.3080307558870621</v>
      </c>
      <c r="E18" s="21" t="s">
        <v>34</v>
      </c>
    </row>
    <row r="19" spans="1:19" ht="13.5" thickTop="1" x14ac:dyDescent="0.2">
      <c r="A19" s="25" t="s">
        <v>35</v>
      </c>
      <c r="E19" s="26">
        <v>21</v>
      </c>
      <c r="S19">
        <f ca="1">SUM(S21:S38)</f>
        <v>3.8960283076908075E-3</v>
      </c>
    </row>
    <row r="20" spans="1:19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41</v>
      </c>
      <c r="I20" s="7" t="s">
        <v>28</v>
      </c>
      <c r="J20" s="7" t="s">
        <v>48</v>
      </c>
      <c r="K20" s="7" t="s">
        <v>24</v>
      </c>
      <c r="L20" s="7" t="s">
        <v>25</v>
      </c>
      <c r="M20" s="7" t="s">
        <v>26</v>
      </c>
      <c r="N20" s="7" t="s">
        <v>27</v>
      </c>
      <c r="O20" s="7" t="s">
        <v>22</v>
      </c>
      <c r="P20" s="6" t="s">
        <v>21</v>
      </c>
      <c r="Q20" s="4" t="s">
        <v>14</v>
      </c>
      <c r="R20" s="27" t="s">
        <v>36</v>
      </c>
    </row>
    <row r="21" spans="1:19" x14ac:dyDescent="0.2">
      <c r="A21" t="s">
        <v>41</v>
      </c>
      <c r="C21" s="8">
        <f>C7</f>
        <v>48036.970999999998</v>
      </c>
      <c r="D21" s="8" t="s">
        <v>13</v>
      </c>
      <c r="E21">
        <f t="shared" ref="E21:E28" si="0">+(C21-C$7)/C$8</f>
        <v>0</v>
      </c>
      <c r="F21">
        <f t="shared" ref="F21:F28" si="1">ROUND(2*E21,0)/2</f>
        <v>0</v>
      </c>
      <c r="G21">
        <f t="shared" ref="G21:G28" si="2">+C21-(C$7+F21*C$8)</f>
        <v>0</v>
      </c>
      <c r="H21">
        <f>+G21</f>
        <v>0</v>
      </c>
      <c r="O21">
        <f t="shared" ref="O21:O28" ca="1" si="3">+C$11+C$12*$F21</f>
        <v>-1.6235103220944708E-3</v>
      </c>
      <c r="Q21" s="2">
        <f t="shared" ref="Q21:Q28" si="4">+C21-15018.5</f>
        <v>33018.470999999998</v>
      </c>
      <c r="S21">
        <f ca="1">(G21-O21)^2</f>
        <v>2.6357857659472922E-6</v>
      </c>
    </row>
    <row r="22" spans="1:19" x14ac:dyDescent="0.2">
      <c r="A22" s="31" t="s">
        <v>44</v>
      </c>
      <c r="B22" s="32" t="s">
        <v>45</v>
      </c>
      <c r="C22" s="31">
        <v>48316.908000000003</v>
      </c>
      <c r="D22" s="31">
        <v>0.02</v>
      </c>
      <c r="E22">
        <f t="shared" si="0"/>
        <v>214.01911314985119</v>
      </c>
      <c r="F22">
        <f t="shared" si="1"/>
        <v>214</v>
      </c>
      <c r="G22">
        <f t="shared" si="2"/>
        <v>2.5000000008731149E-2</v>
      </c>
      <c r="I22">
        <f t="shared" ref="I22:I28" si="5">+G22</f>
        <v>2.5000000008731149E-2</v>
      </c>
      <c r="O22">
        <f t="shared" ca="1" si="3"/>
        <v>4.9582495091876084E-3</v>
      </c>
      <c r="Q22" s="2">
        <f t="shared" si="4"/>
        <v>33298.408000000003</v>
      </c>
      <c r="S22">
        <f t="shared" ref="S22:S28" ca="1" si="6">(G22-O22)^2</f>
        <v>4.0167176308595384E-4</v>
      </c>
    </row>
    <row r="23" spans="1:19" x14ac:dyDescent="0.2">
      <c r="A23" s="31" t="s">
        <v>44</v>
      </c>
      <c r="B23" s="32" t="s">
        <v>45</v>
      </c>
      <c r="C23" s="31">
        <v>48779.942999999999</v>
      </c>
      <c r="D23" s="31">
        <v>0.02</v>
      </c>
      <c r="E23">
        <f t="shared" si="0"/>
        <v>568.02140672782991</v>
      </c>
      <c r="F23">
        <f t="shared" si="1"/>
        <v>568</v>
      </c>
      <c r="G23">
        <f t="shared" si="2"/>
        <v>2.7999999998428393E-2</v>
      </c>
      <c r="I23">
        <f t="shared" si="5"/>
        <v>2.7999999998428393E-2</v>
      </c>
      <c r="O23">
        <f t="shared" ca="1" si="3"/>
        <v>1.5845833529158897E-2</v>
      </c>
      <c r="Q23" s="2">
        <f t="shared" si="4"/>
        <v>33761.442999999999</v>
      </c>
      <c r="S23">
        <f t="shared" ca="1" si="6"/>
        <v>1.4772376256271493E-4</v>
      </c>
    </row>
    <row r="24" spans="1:19" x14ac:dyDescent="0.2">
      <c r="A24" s="31" t="s">
        <v>44</v>
      </c>
      <c r="B24" s="32" t="s">
        <v>46</v>
      </c>
      <c r="C24" s="31">
        <v>49047.375999999997</v>
      </c>
      <c r="D24" s="31">
        <v>0.02</v>
      </c>
      <c r="E24">
        <f t="shared" si="0"/>
        <v>772.48088685015193</v>
      </c>
      <c r="F24">
        <f t="shared" si="1"/>
        <v>772.5</v>
      </c>
      <c r="G24">
        <f t="shared" si="2"/>
        <v>-2.5000000001455192E-2</v>
      </c>
      <c r="I24">
        <f t="shared" si="5"/>
        <v>-2.5000000001455192E-2</v>
      </c>
      <c r="O24">
        <f t="shared" ca="1" si="3"/>
        <v>2.2135412433351351E-2</v>
      </c>
      <c r="Q24" s="2">
        <f t="shared" si="4"/>
        <v>34028.875999999997</v>
      </c>
      <c r="S24">
        <f t="shared" ca="1" si="6"/>
        <v>2.2217471053993148E-3</v>
      </c>
    </row>
    <row r="25" spans="1:19" x14ac:dyDescent="0.2">
      <c r="A25" s="31" t="s">
        <v>44</v>
      </c>
      <c r="B25" s="32" t="s">
        <v>45</v>
      </c>
      <c r="C25" s="31">
        <v>51931.658000000003</v>
      </c>
      <c r="D25" s="31">
        <v>0.01</v>
      </c>
      <c r="E25">
        <f t="shared" si="0"/>
        <v>2977.5894495412886</v>
      </c>
      <c r="F25">
        <f t="shared" si="1"/>
        <v>2977.5</v>
      </c>
      <c r="G25">
        <f t="shared" si="2"/>
        <v>0.11700000000564614</v>
      </c>
      <c r="I25">
        <f t="shared" si="5"/>
        <v>0.11700000000564614</v>
      </c>
      <c r="O25">
        <f t="shared" ca="1" si="3"/>
        <v>8.9952143405206422E-2</v>
      </c>
      <c r="Q25" s="2">
        <f t="shared" si="4"/>
        <v>36913.158000000003</v>
      </c>
      <c r="S25">
        <f t="shared" ca="1" si="6"/>
        <v>7.3158654667795052E-4</v>
      </c>
    </row>
    <row r="26" spans="1:19" x14ac:dyDescent="0.2">
      <c r="A26" s="31" t="s">
        <v>44</v>
      </c>
      <c r="B26" s="32" t="s">
        <v>46</v>
      </c>
      <c r="C26" s="31">
        <v>51967.612000000001</v>
      </c>
      <c r="D26" s="31">
        <v>0.02</v>
      </c>
      <c r="E26">
        <f t="shared" si="0"/>
        <v>3005.0772171253848</v>
      </c>
      <c r="F26">
        <f t="shared" si="1"/>
        <v>3005</v>
      </c>
      <c r="G26">
        <f t="shared" si="2"/>
        <v>0.10100000000238651</v>
      </c>
      <c r="I26">
        <f t="shared" si="5"/>
        <v>0.10100000000238651</v>
      </c>
      <c r="O26">
        <f t="shared" ca="1" si="3"/>
        <v>9.0797930299413229E-2</v>
      </c>
      <c r="Q26" s="2">
        <f t="shared" si="4"/>
        <v>36949.112000000001</v>
      </c>
      <c r="S26">
        <f t="shared" ca="1" si="6"/>
        <v>1.040822262243254E-4</v>
      </c>
    </row>
    <row r="27" spans="1:19" x14ac:dyDescent="0.2">
      <c r="A27" s="31" t="s">
        <v>44</v>
      </c>
      <c r="B27" s="32" t="s">
        <v>45</v>
      </c>
      <c r="C27" s="31">
        <v>52539.853000000003</v>
      </c>
      <c r="D27" s="31">
        <v>0.02</v>
      </c>
      <c r="E27">
        <f t="shared" si="0"/>
        <v>3442.5703363914408</v>
      </c>
      <c r="F27">
        <f t="shared" si="1"/>
        <v>3442.5</v>
      </c>
      <c r="G27">
        <f t="shared" si="2"/>
        <v>9.2000000004190952E-2</v>
      </c>
      <c r="I27">
        <f t="shared" si="5"/>
        <v>9.2000000004190952E-2</v>
      </c>
      <c r="O27">
        <f t="shared" ca="1" si="3"/>
        <v>0.10425363088906701</v>
      </c>
      <c r="Q27" s="2">
        <f t="shared" si="4"/>
        <v>37521.353000000003</v>
      </c>
      <c r="S27">
        <f t="shared" ca="1" si="6"/>
        <v>1.5015146986278852E-4</v>
      </c>
    </row>
    <row r="28" spans="1:19" x14ac:dyDescent="0.2">
      <c r="A28" s="31" t="s">
        <v>44</v>
      </c>
      <c r="B28" s="32" t="s">
        <v>45</v>
      </c>
      <c r="C28" s="31">
        <v>52940.764999999999</v>
      </c>
      <c r="D28" s="31">
        <v>0.02</v>
      </c>
      <c r="E28">
        <f t="shared" si="0"/>
        <v>3749.0779816513773</v>
      </c>
      <c r="F28">
        <f t="shared" si="1"/>
        <v>3749</v>
      </c>
      <c r="G28">
        <f t="shared" si="2"/>
        <v>0.10199999999895226</v>
      </c>
      <c r="I28">
        <f t="shared" si="5"/>
        <v>0.10199999999895226</v>
      </c>
      <c r="O28">
        <f t="shared" ca="1" si="3"/>
        <v>0.11368031027359017</v>
      </c>
      <c r="Q28" s="2">
        <f t="shared" si="4"/>
        <v>37922.264999999999</v>
      </c>
      <c r="S28">
        <f t="shared" ca="1" si="6"/>
        <v>1.3642964811181192E-4</v>
      </c>
    </row>
    <row r="29" spans="1:19" x14ac:dyDescent="0.2">
      <c r="C29" s="8"/>
      <c r="D29" s="8"/>
      <c r="Q29" s="2"/>
    </row>
    <row r="30" spans="1:19" x14ac:dyDescent="0.2">
      <c r="C30" s="8"/>
      <c r="D30" s="8"/>
      <c r="Q30" s="2"/>
    </row>
    <row r="31" spans="1:19" x14ac:dyDescent="0.2">
      <c r="C31" s="8"/>
      <c r="D31" s="8"/>
      <c r="Q31" s="2"/>
    </row>
    <row r="32" spans="1:19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6" type="noConversion"/>
  <pageMargins left="0.75" right="0.75" top="1" bottom="1" header="0.5" footer="0.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940"/>
  <sheetViews>
    <sheetView workbookViewId="0">
      <selection activeCell="D9" sqref="D9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42</v>
      </c>
    </row>
    <row r="2" spans="1:7" x14ac:dyDescent="0.2">
      <c r="A2" t="s">
        <v>23</v>
      </c>
      <c r="B2" t="s">
        <v>43</v>
      </c>
      <c r="C2" s="3"/>
      <c r="D2" s="3"/>
    </row>
    <row r="3" spans="1:7" ht="13.5" thickBot="1" x14ac:dyDescent="0.25"/>
    <row r="4" spans="1:7" ht="14.25" thickTop="1" thickBot="1" x14ac:dyDescent="0.25">
      <c r="A4" s="5" t="s">
        <v>0</v>
      </c>
      <c r="C4" s="28" t="s">
        <v>40</v>
      </c>
      <c r="D4" s="29" t="s">
        <v>40</v>
      </c>
    </row>
    <row r="6" spans="1:7" x14ac:dyDescent="0.2">
      <c r="A6" s="5" t="s">
        <v>1</v>
      </c>
    </row>
    <row r="7" spans="1:7" x14ac:dyDescent="0.2">
      <c r="A7" t="s">
        <v>2</v>
      </c>
      <c r="C7" s="34">
        <v>48036.970999999998</v>
      </c>
      <c r="D7" s="30" t="s">
        <v>41</v>
      </c>
    </row>
    <row r="8" spans="1:7" x14ac:dyDescent="0.2">
      <c r="A8" t="s">
        <v>3</v>
      </c>
      <c r="C8" s="34">
        <v>1.382325</v>
      </c>
      <c r="D8" s="33" t="s">
        <v>47</v>
      </c>
    </row>
    <row r="9" spans="1:7" x14ac:dyDescent="0.2">
      <c r="A9" s="9" t="s">
        <v>30</v>
      </c>
      <c r="B9" s="10"/>
      <c r="C9" s="11">
        <v>-9.5</v>
      </c>
      <c r="D9" s="10" t="s">
        <v>31</v>
      </c>
      <c r="E9" s="10"/>
    </row>
    <row r="10" spans="1:7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7" x14ac:dyDescent="0.2">
      <c r="A11" s="10" t="s">
        <v>15</v>
      </c>
      <c r="B11" s="10"/>
      <c r="C11" s="22">
        <f ca="1">INTERCEPT(INDIRECT($G$11):G992,INDIRECT($F$11):F992)</f>
        <v>-1.8045507402333672E-2</v>
      </c>
      <c r="D11" s="3"/>
      <c r="E11" s="10"/>
      <c r="F11" s="23" t="str">
        <f>"F"&amp;E19</f>
        <v>F21</v>
      </c>
      <c r="G11" s="24" t="str">
        <f>"G"&amp;E19</f>
        <v>G21</v>
      </c>
    </row>
    <row r="12" spans="1:7" x14ac:dyDescent="0.2">
      <c r="A12" s="10" t="s">
        <v>16</v>
      </c>
      <c r="B12" s="10"/>
      <c r="C12" s="22">
        <f ca="1">SLOPE(INDIRECT($G$11):G992,INDIRECT($F$11):F992)</f>
        <v>-8.3299186296162287E-8</v>
      </c>
      <c r="D12" s="3"/>
      <c r="E12" s="10"/>
    </row>
    <row r="13" spans="1:7" x14ac:dyDescent="0.2">
      <c r="A13" s="10" t="s">
        <v>18</v>
      </c>
      <c r="B13" s="10"/>
      <c r="C13" s="3" t="s">
        <v>13</v>
      </c>
      <c r="D13" s="14" t="s">
        <v>37</v>
      </c>
      <c r="E13" s="11">
        <v>1</v>
      </c>
    </row>
    <row r="14" spans="1:7" x14ac:dyDescent="0.2">
      <c r="A14" s="10"/>
      <c r="B14" s="10"/>
      <c r="C14" s="10"/>
      <c r="D14" s="14" t="s">
        <v>32</v>
      </c>
      <c r="E14" s="15">
        <f ca="1">NOW()+15018.5+$C$9/24</f>
        <v>60329.686487615741</v>
      </c>
    </row>
    <row r="15" spans="1:7" x14ac:dyDescent="0.2">
      <c r="A15" s="12" t="s">
        <v>17</v>
      </c>
      <c r="B15" s="10"/>
      <c r="C15" s="13">
        <f ca="1">(C7+C11)+(C8+C12)*INT(MAX(F21:F3533))</f>
        <v>52940.059434030387</v>
      </c>
      <c r="D15" s="14" t="s">
        <v>38</v>
      </c>
      <c r="E15" s="15">
        <f ca="1">ROUND(2*(E14-$C$7)/$C$8,0)/2+E13</f>
        <v>8894</v>
      </c>
    </row>
    <row r="16" spans="1:7" x14ac:dyDescent="0.2">
      <c r="A16" s="16" t="s">
        <v>4</v>
      </c>
      <c r="B16" s="10"/>
      <c r="C16" s="17">
        <f ca="1">+C8+C12</f>
        <v>1.3823249167008138</v>
      </c>
      <c r="D16" s="14" t="s">
        <v>39</v>
      </c>
      <c r="E16" s="24">
        <f ca="1">ROUND(2*(E14-$C$15)/$C$16,0)/2+E13</f>
        <v>5347</v>
      </c>
    </row>
    <row r="17" spans="1:19" ht="13.5" thickBot="1" x14ac:dyDescent="0.25">
      <c r="A17" s="14" t="s">
        <v>29</v>
      </c>
      <c r="B17" s="10"/>
      <c r="C17" s="10">
        <f>COUNT(C21:C2191)</f>
        <v>8</v>
      </c>
      <c r="D17" s="14" t="s">
        <v>33</v>
      </c>
      <c r="E17" s="18">
        <f ca="1">+$C$15+$C$16*E16-15018.5-$C$9/24</f>
        <v>45313.246596962977</v>
      </c>
    </row>
    <row r="18" spans="1:19" ht="14.25" thickTop="1" thickBot="1" x14ac:dyDescent="0.25">
      <c r="A18" s="16" t="s">
        <v>5</v>
      </c>
      <c r="B18" s="10"/>
      <c r="C18" s="19">
        <f ca="1">+C15</f>
        <v>52940.059434030387</v>
      </c>
      <c r="D18" s="20">
        <f ca="1">+C16</f>
        <v>1.3823249167008138</v>
      </c>
      <c r="E18" s="21" t="s">
        <v>34</v>
      </c>
    </row>
    <row r="19" spans="1:19" ht="13.5" thickTop="1" x14ac:dyDescent="0.2">
      <c r="A19" s="25" t="s">
        <v>35</v>
      </c>
      <c r="E19" s="26">
        <v>21</v>
      </c>
      <c r="S19">
        <f ca="1">SUM(S21:S38)</f>
        <v>5.8834811983327585E-3</v>
      </c>
    </row>
    <row r="20" spans="1:19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41</v>
      </c>
      <c r="I20" s="7" t="s">
        <v>28</v>
      </c>
      <c r="J20" s="7" t="s">
        <v>48</v>
      </c>
      <c r="K20" s="7" t="s">
        <v>24</v>
      </c>
      <c r="L20" s="7" t="s">
        <v>25</v>
      </c>
      <c r="M20" s="7" t="s">
        <v>26</v>
      </c>
      <c r="N20" s="7" t="s">
        <v>27</v>
      </c>
      <c r="O20" s="7" t="s">
        <v>22</v>
      </c>
      <c r="P20" s="6" t="s">
        <v>21</v>
      </c>
      <c r="Q20" s="4" t="s">
        <v>14</v>
      </c>
      <c r="R20" s="27" t="s">
        <v>36</v>
      </c>
    </row>
    <row r="21" spans="1:19" x14ac:dyDescent="0.2">
      <c r="A21" t="s">
        <v>41</v>
      </c>
      <c r="C21" s="8">
        <f>C7</f>
        <v>48036.970999999998</v>
      </c>
      <c r="D21" s="8" t="s">
        <v>13</v>
      </c>
      <c r="E21">
        <f t="shared" ref="E21:E28" si="0">+(C21-C$7)/C$8</f>
        <v>0</v>
      </c>
      <c r="F21">
        <f t="shared" ref="F21:F28" si="1">ROUND(2*E21,0)/2</f>
        <v>0</v>
      </c>
      <c r="G21">
        <f t="shared" ref="G21:G28" si="2">+C21-(C$7+F21*C$8)</f>
        <v>0</v>
      </c>
      <c r="H21">
        <f>+G21</f>
        <v>0</v>
      </c>
      <c r="O21">
        <f t="shared" ref="O21:O28" ca="1" si="3">+C$11+C$12*$F21</f>
        <v>-1.8045507402333672E-2</v>
      </c>
      <c r="Q21" s="2">
        <f t="shared" ref="Q21:Q28" si="4">+C21-15018.5</f>
        <v>33018.470999999998</v>
      </c>
      <c r="S21">
        <f ca="1">(G21-O21)^2</f>
        <v>3.2564033740767936E-4</v>
      </c>
    </row>
    <row r="22" spans="1:19" x14ac:dyDescent="0.2">
      <c r="A22" s="31" t="s">
        <v>44</v>
      </c>
      <c r="B22" s="32" t="s">
        <v>45</v>
      </c>
      <c r="C22" s="31">
        <v>48316.908000000003</v>
      </c>
      <c r="D22" s="31">
        <v>0.02</v>
      </c>
      <c r="E22">
        <f t="shared" si="0"/>
        <v>202.51171034308527</v>
      </c>
      <c r="F22">
        <f t="shared" si="1"/>
        <v>202.5</v>
      </c>
      <c r="G22">
        <f t="shared" si="2"/>
        <v>1.6187500004889444E-2</v>
      </c>
      <c r="I22">
        <f t="shared" ref="I22:I28" si="5">+G22</f>
        <v>1.6187500004889444E-2</v>
      </c>
      <c r="O22">
        <f t="shared" ca="1" si="3"/>
        <v>-1.8062375487558645E-2</v>
      </c>
      <c r="Q22" s="2">
        <f t="shared" si="4"/>
        <v>33298.408000000003</v>
      </c>
      <c r="S22">
        <f t="shared" ref="S22:S28" ca="1" si="6">(G22-O22)^2</f>
        <v>1.1730539712481961E-3</v>
      </c>
    </row>
    <row r="23" spans="1:19" x14ac:dyDescent="0.2">
      <c r="A23" s="31" t="s">
        <v>44</v>
      </c>
      <c r="B23" s="32" t="s">
        <v>45</v>
      </c>
      <c r="C23" s="31">
        <v>48779.942999999999</v>
      </c>
      <c r="D23" s="31">
        <v>0.02</v>
      </c>
      <c r="E23">
        <f t="shared" si="0"/>
        <v>537.4799703398271</v>
      </c>
      <c r="F23">
        <f t="shared" si="1"/>
        <v>537.5</v>
      </c>
      <c r="G23">
        <f t="shared" si="2"/>
        <v>-2.7687499998137355E-2</v>
      </c>
      <c r="I23">
        <f t="shared" si="5"/>
        <v>-2.7687499998137355E-2</v>
      </c>
      <c r="O23">
        <f t="shared" ca="1" si="3"/>
        <v>-1.8090280714967859E-2</v>
      </c>
      <c r="Q23" s="2">
        <f t="shared" si="4"/>
        <v>33761.442999999999</v>
      </c>
      <c r="S23">
        <f t="shared" ca="1" si="6"/>
        <v>9.2106617969240398E-5</v>
      </c>
    </row>
    <row r="24" spans="1:19" x14ac:dyDescent="0.2">
      <c r="A24" s="31" t="s">
        <v>44</v>
      </c>
      <c r="B24" s="32" t="s">
        <v>46</v>
      </c>
      <c r="C24" s="31">
        <v>49047.375999999997</v>
      </c>
      <c r="D24" s="31">
        <v>0.02</v>
      </c>
      <c r="E24">
        <f t="shared" si="0"/>
        <v>730.94605103720096</v>
      </c>
      <c r="F24">
        <f t="shared" si="1"/>
        <v>731</v>
      </c>
      <c r="G24">
        <f t="shared" si="2"/>
        <v>-7.4574999998731073E-2</v>
      </c>
      <c r="I24">
        <f t="shared" si="5"/>
        <v>-7.4574999998731073E-2</v>
      </c>
      <c r="O24">
        <f t="shared" ca="1" si="3"/>
        <v>-1.8106399107516168E-2</v>
      </c>
      <c r="Q24" s="2">
        <f t="shared" si="4"/>
        <v>34028.875999999997</v>
      </c>
      <c r="S24">
        <f t="shared" ca="1" si="6"/>
        <v>3.1887028866113163E-3</v>
      </c>
    </row>
    <row r="25" spans="1:19" x14ac:dyDescent="0.2">
      <c r="A25" s="31" t="s">
        <v>44</v>
      </c>
      <c r="B25" s="32" t="s">
        <v>45</v>
      </c>
      <c r="C25" s="31">
        <v>51931.658000000003</v>
      </c>
      <c r="D25" s="31">
        <v>0.01</v>
      </c>
      <c r="E25">
        <f t="shared" si="0"/>
        <v>2817.4900982041163</v>
      </c>
      <c r="F25">
        <f t="shared" si="1"/>
        <v>2817.5</v>
      </c>
      <c r="G25">
        <f t="shared" si="2"/>
        <v>-1.3687499995285179E-2</v>
      </c>
      <c r="I25">
        <f t="shared" si="5"/>
        <v>-1.3687499995285179E-2</v>
      </c>
      <c r="O25">
        <f t="shared" ca="1" si="3"/>
        <v>-1.8280202859723111E-2</v>
      </c>
      <c r="Q25" s="2">
        <f t="shared" si="4"/>
        <v>36913.158000000003</v>
      </c>
      <c r="S25">
        <f t="shared" ca="1" si="6"/>
        <v>2.1092919601016383E-5</v>
      </c>
    </row>
    <row r="26" spans="1:19" x14ac:dyDescent="0.2">
      <c r="A26" s="31" t="s">
        <v>44</v>
      </c>
      <c r="B26" s="32" t="s">
        <v>46</v>
      </c>
      <c r="C26" s="31">
        <v>51967.612000000001</v>
      </c>
      <c r="D26" s="31">
        <v>0.02</v>
      </c>
      <c r="E26">
        <f t="shared" si="0"/>
        <v>2843.4999005299064</v>
      </c>
      <c r="F26">
        <f t="shared" si="1"/>
        <v>2843.5</v>
      </c>
      <c r="G26">
        <f t="shared" si="2"/>
        <v>-1.3749999925494194E-4</v>
      </c>
      <c r="I26">
        <f t="shared" si="5"/>
        <v>-1.3749999925494194E-4</v>
      </c>
      <c r="O26">
        <f t="shared" ca="1" si="3"/>
        <v>-1.8282368638566811E-2</v>
      </c>
      <c r="Q26" s="2">
        <f t="shared" si="4"/>
        <v>36949.112000000001</v>
      </c>
      <c r="S26">
        <f t="shared" ca="1" si="6"/>
        <v>3.2923625793788335E-4</v>
      </c>
    </row>
    <row r="27" spans="1:19" x14ac:dyDescent="0.2">
      <c r="A27" s="31" t="s">
        <v>44</v>
      </c>
      <c r="B27" s="32" t="s">
        <v>45</v>
      </c>
      <c r="C27" s="31">
        <v>52539.853000000003</v>
      </c>
      <c r="D27" s="31">
        <v>0.02</v>
      </c>
      <c r="E27">
        <f t="shared" si="0"/>
        <v>3257.4698424755429</v>
      </c>
      <c r="F27">
        <f t="shared" si="1"/>
        <v>3257.5</v>
      </c>
      <c r="G27">
        <f t="shared" si="2"/>
        <v>-4.1687499993713573E-2</v>
      </c>
      <c r="I27">
        <f t="shared" si="5"/>
        <v>-4.1687499993713573E-2</v>
      </c>
      <c r="O27">
        <f t="shared" ca="1" si="3"/>
        <v>-1.831685450169342E-2</v>
      </c>
      <c r="Q27" s="2">
        <f t="shared" si="4"/>
        <v>37521.353000000003</v>
      </c>
      <c r="S27">
        <f t="shared" ca="1" si="6"/>
        <v>5.4618707071368193E-4</v>
      </c>
    </row>
    <row r="28" spans="1:19" x14ac:dyDescent="0.2">
      <c r="A28" s="31" t="s">
        <v>44</v>
      </c>
      <c r="B28" s="32" t="s">
        <v>45</v>
      </c>
      <c r="C28" s="31">
        <v>52940.764999999999</v>
      </c>
      <c r="D28" s="31">
        <v>0.02</v>
      </c>
      <c r="E28">
        <f t="shared" si="0"/>
        <v>3547.4971515381703</v>
      </c>
      <c r="F28">
        <f t="shared" si="1"/>
        <v>3547.5</v>
      </c>
      <c r="G28">
        <f t="shared" si="2"/>
        <v>-3.9374999978463165E-3</v>
      </c>
      <c r="I28">
        <f t="shared" si="5"/>
        <v>-3.9374999978463165E-3</v>
      </c>
      <c r="O28">
        <f t="shared" ca="1" si="3"/>
        <v>-1.8341011265719308E-2</v>
      </c>
      <c r="Q28" s="2">
        <f t="shared" si="4"/>
        <v>37922.264999999999</v>
      </c>
      <c r="S28">
        <f t="shared" ca="1" si="6"/>
        <v>2.0746113684374425E-4</v>
      </c>
    </row>
    <row r="29" spans="1:19" x14ac:dyDescent="0.2">
      <c r="C29" s="8"/>
      <c r="D29" s="8"/>
      <c r="Q29" s="2"/>
    </row>
    <row r="30" spans="1:19" x14ac:dyDescent="0.2">
      <c r="C30" s="8"/>
      <c r="D30" s="8"/>
      <c r="Q30" s="2"/>
    </row>
    <row r="31" spans="1:19" x14ac:dyDescent="0.2">
      <c r="C31" s="8"/>
      <c r="D31" s="8"/>
      <c r="Q31" s="2"/>
    </row>
    <row r="32" spans="1:19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Active 1</vt:lpstr>
      <vt:lpstr>Active 2</vt:lpstr>
      <vt:lpstr>Active 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2024-01-20T03:28:32Z</dcterms:modified>
</cp:coreProperties>
</file>