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D4A9F7C-39CB-46D4-BF4A-3FF3063BD3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H30" i="1" s="1"/>
  <c r="Q30" i="1"/>
  <c r="Q28" i="1"/>
  <c r="Q29" i="1"/>
  <c r="Q22" i="1"/>
  <c r="Q23" i="1"/>
  <c r="Q24" i="1"/>
  <c r="Q25" i="1"/>
  <c r="Q26" i="1"/>
  <c r="Q27" i="1"/>
  <c r="D8" i="1"/>
  <c r="C8" i="1"/>
  <c r="E28" i="1" s="1"/>
  <c r="F28" i="1" s="1"/>
  <c r="G28" i="1" s="1"/>
  <c r="E23" i="1"/>
  <c r="F23" i="1" s="1"/>
  <c r="G23" i="1" s="1"/>
  <c r="C13" i="1"/>
  <c r="F12" i="1"/>
  <c r="D14" i="1"/>
  <c r="D13" i="1"/>
  <c r="C14" i="1"/>
  <c r="C17" i="1"/>
  <c r="Q21" i="1"/>
  <c r="E27" i="1"/>
  <c r="F27" i="1"/>
  <c r="G27" i="1" s="1"/>
  <c r="E25" i="1"/>
  <c r="F25" i="1" s="1"/>
  <c r="G25" i="1" s="1"/>
  <c r="H25" i="1" l="1"/>
  <c r="S25" i="1"/>
  <c r="S27" i="1"/>
  <c r="H27" i="1"/>
  <c r="R23" i="1"/>
  <c r="H23" i="1"/>
  <c r="E24" i="1"/>
  <c r="F24" i="1" s="1"/>
  <c r="G24" i="1" s="1"/>
  <c r="E22" i="1"/>
  <c r="F22" i="1" s="1"/>
  <c r="G22" i="1" s="1"/>
  <c r="E26" i="1"/>
  <c r="F26" i="1" s="1"/>
  <c r="G26" i="1" s="1"/>
  <c r="E29" i="1"/>
  <c r="F29" i="1" s="1"/>
  <c r="G29" i="1" s="1"/>
  <c r="H29" i="1" s="1"/>
  <c r="E21" i="1"/>
  <c r="F21" i="1" s="1"/>
  <c r="G21" i="1" s="1"/>
  <c r="H28" i="1"/>
  <c r="F13" i="1"/>
  <c r="H22" i="1" l="1"/>
  <c r="R22" i="1"/>
  <c r="H24" i="1"/>
  <c r="R24" i="1"/>
  <c r="H21" i="1"/>
  <c r="R21" i="1"/>
  <c r="S26" i="1"/>
  <c r="H26" i="1"/>
  <c r="D12" i="1"/>
  <c r="D11" i="1"/>
  <c r="C12" i="1"/>
  <c r="C11" i="1"/>
  <c r="O30" i="1" l="1"/>
  <c r="P30" i="1"/>
  <c r="P27" i="1"/>
  <c r="D15" i="1"/>
  <c r="C19" i="1" s="1"/>
  <c r="P28" i="1"/>
  <c r="P22" i="1"/>
  <c r="P29" i="1"/>
  <c r="P24" i="1"/>
  <c r="P26" i="1"/>
  <c r="P23" i="1"/>
  <c r="P21" i="1"/>
  <c r="P25" i="1"/>
  <c r="D16" i="1"/>
  <c r="D19" i="1" s="1"/>
  <c r="S19" i="1"/>
  <c r="E19" i="1" s="1"/>
  <c r="O29" i="1"/>
  <c r="O21" i="1"/>
  <c r="O28" i="1"/>
  <c r="O22" i="1"/>
  <c r="O26" i="1"/>
  <c r="O23" i="1"/>
  <c r="C15" i="1"/>
  <c r="O25" i="1"/>
  <c r="O27" i="1"/>
  <c r="O24" i="1"/>
  <c r="C16" i="1"/>
  <c r="D18" i="1" s="1"/>
  <c r="R19" i="1"/>
  <c r="E18" i="1" s="1"/>
  <c r="F14" i="1" l="1"/>
  <c r="F15" i="1" s="1"/>
  <c r="C18" i="1"/>
</calcChain>
</file>

<file path=xl/sharedStrings.xml><?xml version="1.0" encoding="utf-8"?>
<sst xmlns="http://schemas.openxmlformats.org/spreadsheetml/2006/main" count="73" uniqueCount="56">
  <si>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</si>
  <si>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</si>
  <si>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</si>
  <si>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</si>
  <si>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</si>
  <si>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</si>
  <si>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</si>
  <si>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</si>
  <si>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</si>
  <si>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</si>
  <si>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</si>
  <si>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</si>
  <si>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</si>
  <si>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</si>
  <si>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</si>
  <si>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</si>
  <si>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</si>
  <si>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</si>
  <si>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</si>
  <si>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</si>
  <si>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</si>
  <si>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</si>
  <si>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</si>
  <si>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</si>
  <si>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</si>
  <si>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</si>
  <si>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>na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</si>
  <si>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</si>
  <si>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</si>
  <si>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</si>
  <si>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</si>
  <si>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</si>
  <si>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</si>
  <si>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</si>
  <si>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</si>
  <si>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</si>
  <si>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</si>
  <si>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</si>
  <si>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</si>
  <si>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V0766 Cas / GSC 3277-1282</t>
  </si>
  <si>
    <t>V0766 Cas</t>
  </si>
  <si>
    <t>G3277-1282</t>
  </si>
  <si>
    <t>EA</t>
  </si>
  <si>
    <t>not avail.</t>
  </si>
  <si>
    <t>VSX</t>
  </si>
  <si>
    <t>OEJV 0172</t>
  </si>
  <si>
    <t>I</t>
  </si>
  <si>
    <t>OEJV 0181</t>
  </si>
  <si>
    <t>II</t>
  </si>
  <si>
    <t>IBVS 6196</t>
  </si>
  <si>
    <t>pg</t>
  </si>
  <si>
    <t>vis</t>
  </si>
  <si>
    <t>PE</t>
  </si>
  <si>
    <t>CCD</t>
  </si>
  <si>
    <t>JBAV, 60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</si>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</sst>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"/>
    <numFmt numFmtId="166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21" fillId="0" borderId="2" applyNumberFormat="0" applyFont="0" applyFill="0" applyAlignment="0" applyProtection="0"/>
    <xf numFmtId="43" fontId="23" fillId="0" borderId="0" applyFon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 applyAlignment="1"/>
    <xf numFmtId="22" fontId="11" fillId="0" borderId="0" xfId="0" applyNumberFormat="1" applyFont="1">
      <alignment vertical="top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5" fillId="2" borderId="1" xfId="0" applyFont="1" applyFill="1" applyBorder="1">
      <alignment vertical="top"/>
    </xf>
    <xf numFmtId="0" fontId="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9" fillId="0" borderId="1" xfId="0" applyFont="1" applyBorder="1">
      <alignment vertical="top"/>
    </xf>
    <xf numFmtId="0" fontId="7" fillId="2" borderId="1" xfId="0" applyFont="1" applyFill="1" applyBorder="1">
      <alignment vertical="top"/>
    </xf>
    <xf numFmtId="0" fontId="1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0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center" vertical="top"/>
    </xf>
    <xf numFmtId="165" fontId="19" fillId="0" borderId="0" xfId="0" applyNumberFormat="1" applyFont="1" applyAlignment="1">
      <alignment horizontal="left" vertical="top"/>
    </xf>
    <xf numFmtId="0" fontId="20" fillId="0" borderId="0" xfId="7" applyFont="1"/>
    <xf numFmtId="0" fontId="20" fillId="0" borderId="0" xfId="7" applyFont="1" applyAlignment="1">
      <alignment horizontal="center"/>
    </xf>
    <xf numFmtId="0" fontId="20" fillId="0" borderId="0" xfId="7" applyFont="1" applyAlignment="1">
      <alignment horizontal="left"/>
    </xf>
    <xf numFmtId="0" fontId="16" fillId="0" borderId="0" xfId="7" applyFont="1" applyAlignment="1">
      <alignment wrapText="1"/>
    </xf>
    <xf numFmtId="0" fontId="16" fillId="0" borderId="0" xfId="7" applyFont="1" applyAlignment="1">
      <alignment horizontal="center" wrapText="1"/>
    </xf>
    <xf numFmtId="0" fontId="16" fillId="0" borderId="0" xfId="7" applyFont="1" applyAlignment="1">
      <alignment horizontal="left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43" fontId="22" fillId="0" borderId="0" xfId="9" applyFont="1" applyBorder="1"/>
    <xf numFmtId="166" fontId="20" fillId="0" borderId="0" xfId="7" applyNumberFormat="1" applyFont="1" applyAlignment="1">
      <alignment horizontal="left"/>
    </xf>
    <xf numFmtId="166" fontId="9" fillId="0" borderId="0" xfId="0" applyNumberFormat="1" applyFont="1" applyAlignment="1">
      <alignment horizontal="left"/>
    </xf>
    <xf numFmtId="166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66" fontId="22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V0766 Cas - O-C Diagr.</a:t>
            </a:r>
          </a:p>
        </c:rich>
      </c:tx>
      <c:layout>
        <c:manualLayout>
          <c:xMode val="edge"/>
          <c:yMode val="edge"/>
          <c:x val="0.356451612903225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241935483870968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8.0999999999999996E-3</c:v>
                  </c:pt>
                  <c:pt idx="4">
                    <c:v>4.4999999999999997E-3</c:v>
                  </c:pt>
                  <c:pt idx="5">
                    <c:v>0.01</c:v>
                  </c:pt>
                  <c:pt idx="6">
                    <c:v>5.0000000000000001E-3</c:v>
                  </c:pt>
                  <c:pt idx="7">
                    <c:v>1.9E-3</c:v>
                  </c:pt>
                  <c:pt idx="8">
                    <c:v>1.4E-3</c:v>
                  </c:pt>
                  <c:pt idx="9">
                    <c:v>5.0000000000000001E-3</c:v>
                  </c:pt>
                </c:numCache>
              </c:numRef>
            </c:plus>
            <c:min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8.0999999999999996E-3</c:v>
                  </c:pt>
                  <c:pt idx="4">
                    <c:v>4.4999999999999997E-3</c:v>
                  </c:pt>
                  <c:pt idx="5">
                    <c:v>0.01</c:v>
                  </c:pt>
                  <c:pt idx="6">
                    <c:v>5.0000000000000001E-3</c:v>
                  </c:pt>
                  <c:pt idx="7">
                    <c:v>1.9E-3</c:v>
                  </c:pt>
                  <c:pt idx="8">
                    <c:v>1.4E-3</c:v>
                  </c:pt>
                  <c:pt idx="9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0">
                  <c:v>0</c:v>
                </c:pt>
                <c:pt idx="1">
                  <c:v>0.44204000000900123</c:v>
                </c:pt>
                <c:pt idx="2">
                  <c:v>0.57914000000164378</c:v>
                </c:pt>
                <c:pt idx="3">
                  <c:v>0.58004000000073574</c:v>
                </c:pt>
                <c:pt idx="4">
                  <c:v>0.4602050000030431</c:v>
                </c:pt>
                <c:pt idx="5">
                  <c:v>0.4742949999999837</c:v>
                </c:pt>
                <c:pt idx="6">
                  <c:v>0.46770500000275206</c:v>
                </c:pt>
                <c:pt idx="7">
                  <c:v>-0.57710000000224682</c:v>
                </c:pt>
                <c:pt idx="8">
                  <c:v>-0.45245499999873573</c:v>
                </c:pt>
                <c:pt idx="9">
                  <c:v>-0.5242800001433352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72-4E9E-A4B2-4405852664E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72-4E9E-A4B2-4405852664E3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72-4E9E-A4B2-4405852664E3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72-4E9E-A4B2-4405852664E3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72-4E9E-A4B2-4405852664E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72-4E9E-A4B2-4405852664E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72-4E9E-A4B2-4405852664E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0.2658801423053459</c:v>
                </c:pt>
                <c:pt idx="1">
                  <c:v>8.3988570540854068E-2</c:v>
                </c:pt>
                <c:pt idx="2">
                  <c:v>7.7478134326816633E-2</c:v>
                </c:pt>
                <c:pt idx="3">
                  <c:v>7.7478134326816633E-2</c:v>
                </c:pt>
                <c:pt idx="4">
                  <c:v>7.7002371680406217E-2</c:v>
                </c:pt>
                <c:pt idx="5">
                  <c:v>7.5650204159029205E-2</c:v>
                </c:pt>
                <c:pt idx="6">
                  <c:v>7.5499963323320651E-2</c:v>
                </c:pt>
                <c:pt idx="7">
                  <c:v>3.7514072028340728E-2</c:v>
                </c:pt>
                <c:pt idx="8">
                  <c:v>2.9325946482224419E-2</c:v>
                </c:pt>
                <c:pt idx="9">
                  <c:v>2.1688704000372816E-2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72-4E9E-A4B2-4405852664E3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3.6764631873857598</c:v>
                </c:pt>
                <c:pt idx="1">
                  <c:v>0.60139531932515133</c:v>
                </c:pt>
                <c:pt idx="2">
                  <c:v>0.49132956413575757</c:v>
                </c:pt>
                <c:pt idx="3">
                  <c:v>0.49132956413575757</c:v>
                </c:pt>
                <c:pt idx="4">
                  <c:v>0.48328629741037865</c:v>
                </c:pt>
                <c:pt idx="5">
                  <c:v>0.46042648671719677</c:v>
                </c:pt>
                <c:pt idx="6">
                  <c:v>0.45788650775128747</c:v>
                </c:pt>
                <c:pt idx="7">
                  <c:v>-0.18430484079606124</c:v>
                </c:pt>
                <c:pt idx="8">
                  <c:v>-0.32273369443810696</c:v>
                </c:pt>
                <c:pt idx="9">
                  <c:v>-0.45184929187181888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272-4E9E-A4B2-440585266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05552"/>
        <c:axId val="1"/>
      </c:scatterChart>
      <c:valAx>
        <c:axId val="750405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05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709677419354838"/>
          <c:y val="0.92097264437689974"/>
          <c:w val="0.7983870967741935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V0766 Cas - Prim. O-C Diagr.</a:t>
            </a:r>
          </a:p>
        </c:rich>
      </c:tx>
      <c:layout>
        <c:manualLayout>
          <c:xMode val="edge"/>
          <c:yMode val="edge"/>
          <c:x val="0.27234949061720715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1623267792591"/>
          <c:y val="0.14634168126798494"/>
          <c:w val="0.77962657105413025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0">
                  <c:v>0</c:v>
                </c:pt>
                <c:pt idx="1">
                  <c:v>0.44204000000900123</c:v>
                </c:pt>
                <c:pt idx="2">
                  <c:v>0.57914000000164378</c:v>
                </c:pt>
                <c:pt idx="3">
                  <c:v>0.58004000000073574</c:v>
                </c:pt>
                <c:pt idx="7">
                  <c:v>-0.57710000000224682</c:v>
                </c:pt>
                <c:pt idx="8">
                  <c:v>-0.45245499999873573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DF-441E-8196-0CD631179727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0.2658801423053459</c:v>
                </c:pt>
                <c:pt idx="1">
                  <c:v>8.3988570540854068E-2</c:v>
                </c:pt>
                <c:pt idx="2">
                  <c:v>7.7478134326816633E-2</c:v>
                </c:pt>
                <c:pt idx="3">
                  <c:v>7.7478134326816633E-2</c:v>
                </c:pt>
                <c:pt idx="4">
                  <c:v>7.7002371680406217E-2</c:v>
                </c:pt>
                <c:pt idx="5">
                  <c:v>7.5650204159029205E-2</c:v>
                </c:pt>
                <c:pt idx="6">
                  <c:v>7.5499963323320651E-2</c:v>
                </c:pt>
                <c:pt idx="7">
                  <c:v>3.7514072028340728E-2</c:v>
                </c:pt>
                <c:pt idx="8">
                  <c:v>2.9325946482224419E-2</c:v>
                </c:pt>
                <c:pt idx="9">
                  <c:v>2.1688704000372816E-2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DF-441E-8196-0CD631179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00960"/>
        <c:axId val="1"/>
      </c:scatterChart>
      <c:valAx>
        <c:axId val="750400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2995836539137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00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332683986227291"/>
          <c:y val="0.92073298764483702"/>
          <c:w val="0.303534521802238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V0766 Cas - Sec. O-C Diagr.</a:t>
            </a:r>
          </a:p>
        </c:rich>
      </c:tx>
      <c:layout>
        <c:manualLayout>
          <c:xMode val="edge"/>
          <c:yMode val="edge"/>
          <c:x val="0.2816328673201564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1838320948582"/>
          <c:y val="0.1458966565349544"/>
          <c:w val="0.78367425031314808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4">
                  <c:v>0.4602050000030431</c:v>
                </c:pt>
                <c:pt idx="5">
                  <c:v>0.4742949999999837</c:v>
                </c:pt>
                <c:pt idx="6">
                  <c:v>0.46770500000275206</c:v>
                </c:pt>
                <c:pt idx="9">
                  <c:v>-0.45245499999873573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18-4528-B3DE-CDCAEAFD801C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3.6764631873857598</c:v>
                </c:pt>
                <c:pt idx="1">
                  <c:v>0.60139531932515133</c:v>
                </c:pt>
                <c:pt idx="2">
                  <c:v>0.49132956413575757</c:v>
                </c:pt>
                <c:pt idx="3">
                  <c:v>0.49132956413575757</c:v>
                </c:pt>
                <c:pt idx="4">
                  <c:v>0.48328629741037865</c:v>
                </c:pt>
                <c:pt idx="5">
                  <c:v>0.46042648671719677</c:v>
                </c:pt>
                <c:pt idx="6">
                  <c:v>0.45788650775128747</c:v>
                </c:pt>
                <c:pt idx="7">
                  <c:v>-0.18430484079606124</c:v>
                </c:pt>
                <c:pt idx="8">
                  <c:v>-0.32273369443810696</c:v>
                </c:pt>
                <c:pt idx="9">
                  <c:v>-0.45184929187181888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18-4528-B3DE-CDCAEAFD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11784"/>
        <c:axId val="1"/>
      </c:scatterChart>
      <c:valAx>
        <c:axId val="750411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494081097005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11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571471423214954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228599</xdr:colOff>
      <xdr:row>0</xdr:row>
      <xdr:rowOff>0</xdr:rowOff>
    </xdr:from>
    <xdr:to>
      <xdr:col>18</xdr:col>
      <xdr:colOff>238124</xdr:colOff>
      <xdr:row>18</xdr:row>
      <xdr:rowOff>85725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9D2F389D-2E49-E507-15F3-0DE6CC3021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13</xdr:col>
      <xdr:colOff>180975</xdr:colOff>
      <xdr:row>20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E5457C-8263-6ACA-6E10-B546B6D19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20</xdr:row>
      <xdr:rowOff>142875</xdr:rowOff>
    </xdr:from>
    <xdr:to>
      <xdr:col>13</xdr:col>
      <xdr:colOff>161925</xdr:colOff>
      <xdr:row>40</xdr:row>
      <xdr:rowOff>104775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E806D4C7-B7C5-DC76-8367-196C94BEFC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2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G35" sqref="G3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3.7109375" customWidth="1"/>
    <col min="4" max="4" width="8.28515625" customWidth="1"/>
    <col min="5" max="5" width="9.42578125" customWidth="1"/>
    <col min="6" max="6" width="17.8554687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39</v>
      </c>
      <c r="F1" s="31" t="s">
        <v>40</v>
      </c>
      <c r="G1" s="32">
        <v>2013</v>
      </c>
      <c r="H1" s="33"/>
      <c r="I1" s="34" t="s">
        <v>41</v>
      </c>
      <c r="J1" s="35" t="s">
        <v>40</v>
      </c>
      <c r="K1" s="36">
        <v>1.2040600000000001</v>
      </c>
      <c r="L1" s="37">
        <v>51.354100000000003</v>
      </c>
      <c r="M1" s="38">
        <v>48501.254999999997</v>
      </c>
      <c r="N1" s="38">
        <v>2.3295300000000001</v>
      </c>
      <c r="O1" s="39" t="s">
        <v>42</v>
      </c>
    </row>
    <row r="2" spans="1:15" x14ac:dyDescent="0.2">
      <c r="A2" t="s">
        <v>16</v>
      </c>
      <c r="B2" t="s">
        <v>42</v>
      </c>
      <c r="C2" s="40"/>
      <c r="D2" s="9"/>
    </row>
    <row r="3" spans="1:15" ht="13.5" thickBot="1" x14ac:dyDescent="0.25"/>
    <row r="4" spans="1:15" ht="14.25" thickTop="1" thickBot="1" x14ac:dyDescent="0.25">
      <c r="A4" s="6" t="s">
        <v>0</v>
      </c>
      <c r="C4" s="41" t="s">
        <v>43</v>
      </c>
      <c r="D4" s="42" t="s">
        <v>43</v>
      </c>
    </row>
    <row r="5" spans="1:15" ht="13.5" thickTop="1" x14ac:dyDescent="0.2">
      <c r="A5" s="24" t="s">
        <v>31</v>
      </c>
      <c r="B5" s="18"/>
      <c r="C5" s="25">
        <v>-9.5</v>
      </c>
      <c r="D5" s="18" t="s">
        <v>32</v>
      </c>
      <c r="E5" s="18"/>
    </row>
    <row r="6" spans="1:15" x14ac:dyDescent="0.2">
      <c r="A6" s="6" t="s">
        <v>1</v>
      </c>
    </row>
    <row r="7" spans="1:15" x14ac:dyDescent="0.2">
      <c r="A7" t="s">
        <v>2</v>
      </c>
      <c r="C7" s="61">
        <v>48501.254999999997</v>
      </c>
      <c r="D7" s="43" t="s">
        <v>44</v>
      </c>
    </row>
    <row r="8" spans="1:15" x14ac:dyDescent="0.2">
      <c r="A8" t="s">
        <v>3</v>
      </c>
      <c r="C8" s="61">
        <f>N1</f>
        <v>2.3295300000000001</v>
      </c>
      <c r="D8" s="43" t="str">
        <f>D7</f>
        <v>VSX</v>
      </c>
    </row>
    <row r="9" spans="1:15" x14ac:dyDescent="0.2">
      <c r="A9" s="16" t="s">
        <v>28</v>
      </c>
      <c r="B9" s="16"/>
      <c r="C9" s="17">
        <v>21</v>
      </c>
      <c r="D9" s="17">
        <v>21</v>
      </c>
    </row>
    <row r="10" spans="1:15" ht="13.5" thickBot="1" x14ac:dyDescent="0.25">
      <c r="A10" s="18"/>
      <c r="B10" s="18"/>
      <c r="C10" s="5" t="s">
        <v>18</v>
      </c>
      <c r="D10" s="5" t="s">
        <v>19</v>
      </c>
    </row>
    <row r="11" spans="1:15" x14ac:dyDescent="0.2">
      <c r="A11" s="18" t="s">
        <v>13</v>
      </c>
      <c r="B11" s="18"/>
      <c r="C11" s="19">
        <f ca="1">INTERCEPT(INDIRECT(C14):R$935,INDIRECT(C13):$F$935)</f>
        <v>0.2658801423053459</v>
      </c>
      <c r="D11" s="19">
        <f ca="1">INTERCEPT(INDIRECT(D14):S$935,INDIRECT(D13):$F$935)</f>
        <v>3.6764631873857598</v>
      </c>
      <c r="E11" s="16" t="s">
        <v>34</v>
      </c>
      <c r="F11">
        <v>1</v>
      </c>
    </row>
    <row r="12" spans="1:15" x14ac:dyDescent="0.2">
      <c r="A12" s="18" t="s">
        <v>14</v>
      </c>
      <c r="B12" s="18"/>
      <c r="C12" s="19">
        <f ca="1">SLOPE(INDIRECT(C14):R$935,INDIRECT(C13):$F$935)</f>
        <v>-5.0080278569518677E-5</v>
      </c>
      <c r="D12" s="19">
        <f ca="1">SLOPE(INDIRECT(D14):S$935,INDIRECT(D13):$F$935)</f>
        <v>-8.4665965530303095E-4</v>
      </c>
      <c r="E12" s="16" t="s">
        <v>35</v>
      </c>
      <c r="F12" s="26">
        <f ca="1">NOW()+15018.5+$C$5/24</f>
        <v>60329.703443634258</v>
      </c>
    </row>
    <row r="13" spans="1:15" x14ac:dyDescent="0.2">
      <c r="A13" s="16" t="s">
        <v>29</v>
      </c>
      <c r="B13" s="16"/>
      <c r="C13" s="17" t="str">
        <f>"F"&amp;C9</f>
        <v>F21</v>
      </c>
      <c r="D13" s="17" t="str">
        <f>"F"&amp;D9</f>
        <v>F21</v>
      </c>
      <c r="E13" s="16" t="s">
        <v>36</v>
      </c>
      <c r="F13" s="26">
        <f ca="1">ROUND(2*(F12-$C$7)/$C$8,0)/2+F11</f>
        <v>5078.5</v>
      </c>
    </row>
    <row r="14" spans="1:15" x14ac:dyDescent="0.2">
      <c r="A14" s="16" t="s">
        <v>30</v>
      </c>
      <c r="B14" s="16"/>
      <c r="C14" s="17" t="str">
        <f>"R"&amp;C9</f>
        <v>R21</v>
      </c>
      <c r="D14" s="17" t="str">
        <f>"S"&amp;D9</f>
        <v>S21</v>
      </c>
      <c r="E14" s="16" t="s">
        <v>37</v>
      </c>
      <c r="F14" s="27">
        <f ca="1">ROUND(2*(F12-$C$15)/$C$16,0)/2+F11</f>
        <v>202.5</v>
      </c>
    </row>
    <row r="15" spans="1:15" x14ac:dyDescent="0.2">
      <c r="A15" s="20" t="s">
        <v>15</v>
      </c>
      <c r="B15" s="18"/>
      <c r="C15" s="21">
        <f ca="1">($C7+C11)+($C8+C12)*INT(MAX($F21:$F3533))</f>
        <v>59860.064968703999</v>
      </c>
      <c r="D15" s="21">
        <f ca="1">($C7+D11)+($C8+D12)*INT(MAX($F21:$F3533))</f>
        <v>59859.591430708126</v>
      </c>
      <c r="E15" s="16" t="s">
        <v>38</v>
      </c>
      <c r="F15" s="28">
        <f ca="1">+$C$15+$C$16*F14-15018.5-$C$5/24</f>
        <v>45313.680485780926</v>
      </c>
    </row>
    <row r="16" spans="1:15" x14ac:dyDescent="0.2">
      <c r="A16" s="22" t="s">
        <v>4</v>
      </c>
      <c r="B16" s="18"/>
      <c r="C16" s="23">
        <f ca="1">+$C8+C12</f>
        <v>2.3294799197214306</v>
      </c>
      <c r="D16" s="19">
        <f ca="1">+$C8+D12</f>
        <v>2.3286833403446972</v>
      </c>
      <c r="E16" s="29"/>
      <c r="F16" s="29" t="s">
        <v>33</v>
      </c>
    </row>
    <row r="17" spans="1:19" ht="13.5" thickBot="1" x14ac:dyDescent="0.25">
      <c r="A17" s="15" t="s">
        <v>27</v>
      </c>
      <c r="C17">
        <f>COUNT(C21:C1247)</f>
        <v>10</v>
      </c>
    </row>
    <row r="18" spans="1:19" ht="14.25" thickTop="1" thickBot="1" x14ac:dyDescent="0.25">
      <c r="A18" s="6" t="s">
        <v>21</v>
      </c>
      <c r="C18" s="3">
        <f ca="1">+C15</f>
        <v>59860.064968703999</v>
      </c>
      <c r="D18" s="4">
        <f ca="1">+C16</f>
        <v>2.3294799197214306</v>
      </c>
      <c r="E18" s="30">
        <f>R19</f>
        <v>6</v>
      </c>
    </row>
    <row r="19" spans="1:19" ht="14.25" thickTop="1" thickBot="1" x14ac:dyDescent="0.25">
      <c r="A19" s="6" t="s">
        <v>22</v>
      </c>
      <c r="C19" s="3">
        <f ca="1">+D15</f>
        <v>59859.591430708126</v>
      </c>
      <c r="D19" s="4">
        <f ca="1">+D16</f>
        <v>2.3286833403446972</v>
      </c>
      <c r="E19" s="30">
        <f>S19</f>
        <v>4</v>
      </c>
      <c r="R19">
        <f>COUNT(R21:R322)</f>
        <v>6</v>
      </c>
      <c r="S19">
        <f>COUNT(S21:S322)</f>
        <v>4</v>
      </c>
    </row>
    <row r="20" spans="1:19" ht="14.25" thickTop="1" thickBot="1" x14ac:dyDescent="0.25">
      <c r="A20" s="5" t="s">
        <v>5</v>
      </c>
      <c r="B20" s="5" t="s">
        <v>6</v>
      </c>
      <c r="C20" s="5" t="s">
        <v>7</v>
      </c>
      <c r="D20" s="5" t="s">
        <v>11</v>
      </c>
      <c r="E20" s="5" t="s">
        <v>8</v>
      </c>
      <c r="F20" s="5" t="s">
        <v>9</v>
      </c>
      <c r="G20" s="5" t="s">
        <v>10</v>
      </c>
      <c r="H20" s="8" t="s">
        <v>50</v>
      </c>
      <c r="I20" s="8" t="s">
        <v>51</v>
      </c>
      <c r="J20" s="8" t="s">
        <v>52</v>
      </c>
      <c r="K20" s="8" t="s">
        <v>53</v>
      </c>
      <c r="L20" s="8" t="s">
        <v>25</v>
      </c>
      <c r="M20" s="8" t="s">
        <v>17</v>
      </c>
      <c r="N20" s="8" t="s">
        <v>20</v>
      </c>
      <c r="O20" s="8" t="s">
        <v>23</v>
      </c>
      <c r="P20" s="7" t="s">
        <v>24</v>
      </c>
      <c r="Q20" s="5" t="s">
        <v>12</v>
      </c>
      <c r="R20" s="7" t="s">
        <v>18</v>
      </c>
      <c r="S20" s="7" t="s">
        <v>19</v>
      </c>
    </row>
    <row r="21" spans="1:19" x14ac:dyDescent="0.2">
      <c r="A21" t="s">
        <v>44</v>
      </c>
      <c r="C21" s="11">
        <v>48501.254999999997</v>
      </c>
      <c r="D21" s="11" t="s">
        <v>26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0.2658801423053459</v>
      </c>
      <c r="P21">
        <f ca="1">+D$11+D$12*$F21</f>
        <v>3.6764631873857598</v>
      </c>
      <c r="Q21" s="2">
        <f>+C21-15018.5</f>
        <v>33482.754999999997</v>
      </c>
      <c r="R21">
        <f>G21</f>
        <v>0</v>
      </c>
    </row>
    <row r="22" spans="1:19" x14ac:dyDescent="0.2">
      <c r="A22" s="44" t="s">
        <v>45</v>
      </c>
      <c r="B22" s="45" t="s">
        <v>46</v>
      </c>
      <c r="C22" s="46">
        <v>56962.55</v>
      </c>
      <c r="D22" s="46">
        <v>5.0000000000000001E-3</v>
      </c>
      <c r="E22">
        <f t="shared" ref="E22:E27" si="0">+(C22-C$7)/C$8</f>
        <v>3632.1897550149624</v>
      </c>
      <c r="F22">
        <f t="shared" ref="F22:F27" si="1">ROUND(2*E22,0)/2</f>
        <v>3632</v>
      </c>
      <c r="G22">
        <f t="shared" ref="G22:G27" si="2">+C22-(C$7+F22*C$8)</f>
        <v>0.44204000000900123</v>
      </c>
      <c r="H22">
        <f t="shared" ref="H22:H27" si="3">+G22</f>
        <v>0.44204000000900123</v>
      </c>
      <c r="O22">
        <f t="shared" ref="O22:O27" ca="1" si="4">+C$11+C$12*$F22</f>
        <v>8.3988570540854068E-2</v>
      </c>
      <c r="P22">
        <f t="shared" ref="P22:P27" ca="1" si="5">+D$11+D$12*$F22</f>
        <v>0.60139531932515133</v>
      </c>
      <c r="Q22" s="2">
        <f t="shared" ref="Q22:Q27" si="6">+C22-15018.5</f>
        <v>41944.05</v>
      </c>
      <c r="R22">
        <f>G22</f>
        <v>0.44204000000900123</v>
      </c>
    </row>
    <row r="23" spans="1:19" x14ac:dyDescent="0.2">
      <c r="A23" s="47" t="s">
        <v>47</v>
      </c>
      <c r="B23" s="48" t="s">
        <v>48</v>
      </c>
      <c r="C23" s="49">
        <v>57265.525999999998</v>
      </c>
      <c r="D23" s="49">
        <v>5.0000000000000001E-3</v>
      </c>
      <c r="E23">
        <f t="shared" si="0"/>
        <v>3762.2486080883268</v>
      </c>
      <c r="F23">
        <f t="shared" si="1"/>
        <v>3762</v>
      </c>
      <c r="G23">
        <f t="shared" si="2"/>
        <v>0.57914000000164378</v>
      </c>
      <c r="H23">
        <f t="shared" si="3"/>
        <v>0.57914000000164378</v>
      </c>
      <c r="O23">
        <f t="shared" ca="1" si="4"/>
        <v>7.7478134326816633E-2</v>
      </c>
      <c r="P23">
        <f t="shared" ca="1" si="5"/>
        <v>0.49132956413575757</v>
      </c>
      <c r="Q23" s="2">
        <f t="shared" si="6"/>
        <v>42247.025999999998</v>
      </c>
      <c r="R23">
        <f>G23</f>
        <v>0.57914000000164378</v>
      </c>
    </row>
    <row r="24" spans="1:19" x14ac:dyDescent="0.2">
      <c r="A24" s="50" t="s">
        <v>49</v>
      </c>
      <c r="B24" s="51" t="s">
        <v>46</v>
      </c>
      <c r="C24" s="52">
        <v>57265.526899999997</v>
      </c>
      <c r="D24" s="52">
        <v>8.0999999999999996E-3</v>
      </c>
      <c r="E24">
        <f t="shared" si="0"/>
        <v>3762.2489944323529</v>
      </c>
      <c r="F24">
        <f t="shared" si="1"/>
        <v>3762</v>
      </c>
      <c r="G24">
        <f t="shared" si="2"/>
        <v>0.58004000000073574</v>
      </c>
      <c r="H24">
        <f t="shared" si="3"/>
        <v>0.58004000000073574</v>
      </c>
      <c r="O24">
        <f t="shared" ca="1" si="4"/>
        <v>7.7478134326816633E-2</v>
      </c>
      <c r="P24">
        <f t="shared" ca="1" si="5"/>
        <v>0.49132956413575757</v>
      </c>
      <c r="Q24" s="2">
        <f t="shared" si="6"/>
        <v>42247.026899999997</v>
      </c>
      <c r="R24">
        <f>G24</f>
        <v>0.58004000000073574</v>
      </c>
    </row>
    <row r="25" spans="1:19" x14ac:dyDescent="0.2">
      <c r="A25" s="50" t="s">
        <v>49</v>
      </c>
      <c r="B25" s="51" t="s">
        <v>46</v>
      </c>
      <c r="C25" s="52">
        <v>57287.537600000003</v>
      </c>
      <c r="D25" s="52">
        <v>4.4999999999999997E-3</v>
      </c>
      <c r="E25">
        <f t="shared" si="0"/>
        <v>3771.6975527252303</v>
      </c>
      <c r="F25">
        <f t="shared" si="1"/>
        <v>3771.5</v>
      </c>
      <c r="G25">
        <f t="shared" si="2"/>
        <v>0.4602050000030431</v>
      </c>
      <c r="H25">
        <f t="shared" si="3"/>
        <v>0.4602050000030431</v>
      </c>
      <c r="O25">
        <f t="shared" ca="1" si="4"/>
        <v>7.7002371680406217E-2</v>
      </c>
      <c r="P25">
        <f t="shared" ca="1" si="5"/>
        <v>0.48328629741037865</v>
      </c>
      <c r="Q25" s="2">
        <f t="shared" si="6"/>
        <v>42269.037600000003</v>
      </c>
      <c r="S25">
        <f>G25</f>
        <v>0.4602050000030431</v>
      </c>
    </row>
    <row r="26" spans="1:19" x14ac:dyDescent="0.2">
      <c r="A26" s="47" t="s">
        <v>47</v>
      </c>
      <c r="B26" s="48" t="s">
        <v>46</v>
      </c>
      <c r="C26" s="56">
        <v>57350.449000000001</v>
      </c>
      <c r="D26" s="49">
        <v>0.01</v>
      </c>
      <c r="E26">
        <f t="shared" si="0"/>
        <v>3798.7036011555992</v>
      </c>
      <c r="F26">
        <f t="shared" si="1"/>
        <v>3798.5</v>
      </c>
      <c r="G26">
        <f t="shared" si="2"/>
        <v>0.4742949999999837</v>
      </c>
      <c r="H26">
        <f t="shared" si="3"/>
        <v>0.4742949999999837</v>
      </c>
      <c r="O26">
        <f t="shared" ca="1" si="4"/>
        <v>7.5650204159029205E-2</v>
      </c>
      <c r="P26">
        <f t="shared" ca="1" si="5"/>
        <v>0.46042648671719677</v>
      </c>
      <c r="Q26" s="2">
        <f t="shared" si="6"/>
        <v>42331.949000000001</v>
      </c>
      <c r="S26">
        <f>G26</f>
        <v>0.4742949999999837</v>
      </c>
    </row>
    <row r="27" spans="1:19" x14ac:dyDescent="0.2">
      <c r="A27" s="47" t="s">
        <v>47</v>
      </c>
      <c r="B27" s="48" t="s">
        <v>46</v>
      </c>
      <c r="C27" s="56">
        <v>57357.430999999997</v>
      </c>
      <c r="D27" s="49">
        <v>5.0000000000000001E-3</v>
      </c>
      <c r="E27">
        <f t="shared" si="0"/>
        <v>3801.7007722587814</v>
      </c>
      <c r="F27">
        <f t="shared" si="1"/>
        <v>3801.5</v>
      </c>
      <c r="G27">
        <f t="shared" si="2"/>
        <v>0.46770500000275206</v>
      </c>
      <c r="H27">
        <f t="shared" si="3"/>
        <v>0.46770500000275206</v>
      </c>
      <c r="O27">
        <f t="shared" ca="1" si="4"/>
        <v>7.5499963323320651E-2</v>
      </c>
      <c r="P27">
        <f t="shared" ca="1" si="5"/>
        <v>0.45788650775128747</v>
      </c>
      <c r="Q27" s="2">
        <f t="shared" si="6"/>
        <v>42338.930999999997</v>
      </c>
      <c r="S27">
        <f>G27</f>
        <v>0.46770500000275206</v>
      </c>
    </row>
    <row r="28" spans="1:19" x14ac:dyDescent="0.2">
      <c r="A28" s="53" t="s">
        <v>54</v>
      </c>
      <c r="B28" s="54" t="s">
        <v>46</v>
      </c>
      <c r="C28" s="58">
        <v>59123.334699999999</v>
      </c>
      <c r="D28" s="59">
        <v>1.9E-3</v>
      </c>
      <c r="E28">
        <f t="shared" ref="E28:E29" si="7">+(C28-C$7)/C$8</f>
        <v>4559.7522676248009</v>
      </c>
      <c r="F28">
        <f t="shared" ref="F28:F29" si="8">ROUND(2*E28,0)/2</f>
        <v>4560</v>
      </c>
      <c r="G28">
        <f t="shared" ref="G28:G29" si="9">+C28-(C$7+F28*C$8)</f>
        <v>-0.57710000000224682</v>
      </c>
      <c r="H28">
        <f t="shared" ref="H28:H29" si="10">+G28</f>
        <v>-0.57710000000224682</v>
      </c>
      <c r="O28">
        <f t="shared" ref="O28:O29" ca="1" si="11">+C$11+C$12*$F28</f>
        <v>3.7514072028340728E-2</v>
      </c>
      <c r="P28">
        <f t="shared" ref="P28:P29" ca="1" si="12">+D$11+D$12*$F28</f>
        <v>-0.18430484079606124</v>
      </c>
      <c r="Q28" s="2">
        <f t="shared" ref="Q28:Q29" si="13">+C28-15018.5</f>
        <v>44104.834699999999</v>
      </c>
      <c r="R28">
        <v>-0.57710000000224682</v>
      </c>
    </row>
    <row r="29" spans="1:19" x14ac:dyDescent="0.2">
      <c r="A29" s="53" t="s">
        <v>54</v>
      </c>
      <c r="B29" s="54" t="s">
        <v>46</v>
      </c>
      <c r="C29" s="58">
        <v>59504.337500000001</v>
      </c>
      <c r="D29" s="59">
        <v>1.4E-3</v>
      </c>
      <c r="E29">
        <f t="shared" si="7"/>
        <v>4723.3057741261127</v>
      </c>
      <c r="F29">
        <f t="shared" si="8"/>
        <v>4723.5</v>
      </c>
      <c r="G29">
        <f t="shared" si="9"/>
        <v>-0.45245499999873573</v>
      </c>
      <c r="H29">
        <f t="shared" si="10"/>
        <v>-0.45245499999873573</v>
      </c>
      <c r="O29">
        <f t="shared" ca="1" si="11"/>
        <v>2.9325946482224419E-2</v>
      </c>
      <c r="P29">
        <f t="shared" ca="1" si="12"/>
        <v>-0.32273369443810696</v>
      </c>
      <c r="Q29" s="2">
        <f t="shared" si="13"/>
        <v>44485.837500000001</v>
      </c>
      <c r="R29">
        <v>-0.45245499999873573</v>
      </c>
    </row>
    <row r="30" spans="1:19" x14ac:dyDescent="0.2">
      <c r="A30" s="55" t="s">
        <v>55</v>
      </c>
      <c r="B30" s="55" t="s">
        <v>48</v>
      </c>
      <c r="C30" s="60">
        <v>59859.518999999855</v>
      </c>
      <c r="D30" s="59">
        <v>5.0000000000000001E-3</v>
      </c>
      <c r="E30">
        <f t="shared" ref="E30" si="14">+(C30-C$7)/C$8</f>
        <v>4875.7749417263813</v>
      </c>
      <c r="F30">
        <f t="shared" ref="F30" si="15">ROUND(2*E30,0)/2</f>
        <v>4876</v>
      </c>
      <c r="G30">
        <f t="shared" ref="G30" si="16">+C30-(C$7+F30*C$8)</f>
        <v>-0.5242800001433352</v>
      </c>
      <c r="H30">
        <f t="shared" ref="H30" si="17">+G30</f>
        <v>-0.5242800001433352</v>
      </c>
      <c r="O30">
        <f t="shared" ref="O30" ca="1" si="18">+C$11+C$12*$F30</f>
        <v>2.1688704000372816E-2</v>
      </c>
      <c r="P30">
        <f t="shared" ref="P30" ca="1" si="19">+D$11+D$12*$F30</f>
        <v>-0.45184929187181888</v>
      </c>
      <c r="Q30" s="2">
        <f t="shared" ref="Q30" si="20">+C30-15018.5</f>
        <v>44841.018999999855</v>
      </c>
      <c r="S30">
        <v>-0.45245499999873573</v>
      </c>
    </row>
    <row r="31" spans="1:19" x14ac:dyDescent="0.2">
      <c r="A31" s="12"/>
      <c r="B31" s="13"/>
      <c r="C31" s="57"/>
      <c r="D31" s="10"/>
      <c r="Q31" s="2"/>
    </row>
    <row r="32" spans="1:19" x14ac:dyDescent="0.2">
      <c r="A32" s="12"/>
      <c r="B32" s="13"/>
      <c r="C32" s="57"/>
      <c r="D32" s="10"/>
      <c r="Q32" s="2"/>
    </row>
    <row r="33" spans="1:17" x14ac:dyDescent="0.2">
      <c r="A33" s="14"/>
      <c r="B33" s="9"/>
      <c r="C33" s="57"/>
      <c r="D33" s="11"/>
      <c r="Q33" s="2"/>
    </row>
    <row r="34" spans="1:17" x14ac:dyDescent="0.2">
      <c r="A34" s="14"/>
      <c r="B34" s="9"/>
      <c r="C34" s="10"/>
      <c r="D34" s="11"/>
      <c r="Q34" s="2"/>
    </row>
    <row r="35" spans="1:17" x14ac:dyDescent="0.2">
      <c r="A35" s="14"/>
      <c r="B35" s="9"/>
      <c r="C35" s="10"/>
      <c r="D35" s="11"/>
      <c r="Q35" s="2"/>
    </row>
    <row r="36" spans="1:17" x14ac:dyDescent="0.2">
      <c r="C36" s="11"/>
      <c r="D36" s="11"/>
    </row>
    <row r="37" spans="1:17" x14ac:dyDescent="0.2">
      <c r="C37" s="11"/>
      <c r="D37" s="11"/>
    </row>
    <row r="38" spans="1:17" x14ac:dyDescent="0.2">
      <c r="C38" s="11"/>
      <c r="D38" s="11"/>
    </row>
    <row r="39" spans="1:17" x14ac:dyDescent="0.2">
      <c r="C39" s="11"/>
      <c r="D39" s="11"/>
    </row>
    <row r="40" spans="1:17" x14ac:dyDescent="0.2">
      <c r="C40" s="11"/>
      <c r="D40" s="11"/>
    </row>
    <row r="41" spans="1:17" x14ac:dyDescent="0.2">
      <c r="C41" s="11"/>
      <c r="D41" s="11"/>
    </row>
    <row r="42" spans="1:17" x14ac:dyDescent="0.2">
      <c r="C42" s="11"/>
      <c r="D42" s="11"/>
    </row>
    <row r="43" spans="1:17" x14ac:dyDescent="0.2">
      <c r="C43" s="11"/>
      <c r="D43" s="11"/>
    </row>
    <row r="44" spans="1:17" x14ac:dyDescent="0.2">
      <c r="C44" s="11"/>
      <c r="D44" s="11"/>
    </row>
    <row r="45" spans="1:17" x14ac:dyDescent="0.2">
      <c r="C45" s="11"/>
      <c r="D45" s="11"/>
    </row>
    <row r="46" spans="1:17" x14ac:dyDescent="0.2">
      <c r="C46" s="11"/>
      <c r="D46" s="11"/>
    </row>
    <row r="47" spans="1:17" x14ac:dyDescent="0.2">
      <c r="C47" s="11"/>
      <c r="D47" s="11"/>
    </row>
    <row r="48" spans="1:17" x14ac:dyDescent="0.2">
      <c r="C48" s="11"/>
      <c r="D48" s="11"/>
    </row>
    <row r="49" spans="3:4" x14ac:dyDescent="0.2">
      <c r="C49" s="11"/>
      <c r="D49" s="11"/>
    </row>
    <row r="50" spans="3:4" x14ac:dyDescent="0.2">
      <c r="C50" s="11"/>
      <c r="D50" s="11"/>
    </row>
    <row r="51" spans="3:4" x14ac:dyDescent="0.2">
      <c r="C51" s="11"/>
      <c r="D51" s="11"/>
    </row>
    <row r="52" spans="3:4" x14ac:dyDescent="0.2">
      <c r="C52" s="11"/>
      <c r="D52" s="11"/>
    </row>
    <row r="53" spans="3:4" x14ac:dyDescent="0.2">
      <c r="C53" s="11"/>
      <c r="D53" s="11"/>
    </row>
    <row r="54" spans="3:4" x14ac:dyDescent="0.2">
      <c r="C54" s="11"/>
      <c r="D54" s="11"/>
    </row>
    <row r="55" spans="3:4" x14ac:dyDescent="0.2">
      <c r="C55" s="11"/>
      <c r="D55" s="11"/>
    </row>
    <row r="56" spans="3:4" x14ac:dyDescent="0.2">
      <c r="C56" s="11"/>
      <c r="D56" s="11"/>
    </row>
    <row r="57" spans="3:4" x14ac:dyDescent="0.2">
      <c r="C57" s="11"/>
      <c r="D57" s="11"/>
    </row>
    <row r="58" spans="3:4" x14ac:dyDescent="0.2">
      <c r="C58" s="11"/>
      <c r="D58" s="11"/>
    </row>
    <row r="59" spans="3:4" x14ac:dyDescent="0.2">
      <c r="C59" s="11"/>
      <c r="D59" s="11"/>
    </row>
    <row r="60" spans="3:4" x14ac:dyDescent="0.2">
      <c r="C60" s="11"/>
      <c r="D60" s="11"/>
    </row>
    <row r="61" spans="3:4" x14ac:dyDescent="0.2">
      <c r="C61" s="11"/>
      <c r="D61" s="11"/>
    </row>
    <row r="62" spans="3:4" x14ac:dyDescent="0.2">
      <c r="C62" s="11"/>
      <c r="D62" s="11"/>
    </row>
    <row r="63" spans="3:4" x14ac:dyDescent="0.2">
      <c r="C63" s="11"/>
      <c r="D63" s="11"/>
    </row>
    <row r="64" spans="3:4" x14ac:dyDescent="0.2">
      <c r="C64" s="11"/>
      <c r="D64" s="11"/>
    </row>
    <row r="65" spans="3:4" x14ac:dyDescent="0.2">
      <c r="C65" s="11"/>
      <c r="D65" s="11"/>
    </row>
    <row r="66" spans="3:4" x14ac:dyDescent="0.2">
      <c r="C66" s="11"/>
      <c r="D66" s="11"/>
    </row>
    <row r="67" spans="3:4" x14ac:dyDescent="0.2">
      <c r="C67" s="11"/>
      <c r="D67" s="11"/>
    </row>
    <row r="68" spans="3:4" x14ac:dyDescent="0.2">
      <c r="C68" s="11"/>
      <c r="D68" s="11"/>
    </row>
    <row r="69" spans="3:4" x14ac:dyDescent="0.2">
      <c r="C69" s="11"/>
      <c r="D69" s="11"/>
    </row>
    <row r="70" spans="3:4" x14ac:dyDescent="0.2">
      <c r="C70" s="11"/>
      <c r="D70" s="11"/>
    </row>
    <row r="71" spans="3:4" x14ac:dyDescent="0.2">
      <c r="C71" s="11"/>
      <c r="D71" s="11"/>
    </row>
    <row r="72" spans="3:4" x14ac:dyDescent="0.2">
      <c r="C72" s="11"/>
      <c r="D72" s="11"/>
    </row>
    <row r="73" spans="3:4" x14ac:dyDescent="0.2">
      <c r="C73" s="11"/>
      <c r="D73" s="11"/>
    </row>
    <row r="74" spans="3:4" x14ac:dyDescent="0.2">
      <c r="C74" s="11"/>
      <c r="D74" s="11"/>
    </row>
    <row r="75" spans="3:4" x14ac:dyDescent="0.2">
      <c r="C75" s="11"/>
      <c r="D75" s="11"/>
    </row>
    <row r="76" spans="3:4" x14ac:dyDescent="0.2">
      <c r="C76" s="11"/>
      <c r="D76" s="11"/>
    </row>
    <row r="77" spans="3:4" x14ac:dyDescent="0.2">
      <c r="C77" s="11"/>
      <c r="D77" s="11"/>
    </row>
    <row r="78" spans="3:4" x14ac:dyDescent="0.2">
      <c r="C78" s="11"/>
      <c r="D78" s="11"/>
    </row>
    <row r="79" spans="3:4" x14ac:dyDescent="0.2">
      <c r="C79" s="11"/>
      <c r="D79" s="11"/>
    </row>
    <row r="80" spans="3:4" x14ac:dyDescent="0.2">
      <c r="C80" s="11"/>
      <c r="D80" s="11"/>
    </row>
    <row r="81" spans="3:4" x14ac:dyDescent="0.2">
      <c r="C81" s="11"/>
      <c r="D81" s="11"/>
    </row>
    <row r="82" spans="3:4" x14ac:dyDescent="0.2">
      <c r="C82" s="11"/>
      <c r="D82" s="11"/>
    </row>
    <row r="83" spans="3:4" x14ac:dyDescent="0.2">
      <c r="C83" s="11"/>
      <c r="D83" s="11"/>
    </row>
    <row r="84" spans="3:4" x14ac:dyDescent="0.2">
      <c r="C84" s="11"/>
      <c r="D84" s="11"/>
    </row>
    <row r="85" spans="3:4" x14ac:dyDescent="0.2">
      <c r="C85" s="11"/>
      <c r="D85" s="11"/>
    </row>
    <row r="86" spans="3:4" x14ac:dyDescent="0.2">
      <c r="C86" s="11"/>
      <c r="D86" s="11"/>
    </row>
    <row r="87" spans="3:4" x14ac:dyDescent="0.2">
      <c r="C87" s="11"/>
      <c r="D87" s="11"/>
    </row>
    <row r="88" spans="3:4" x14ac:dyDescent="0.2">
      <c r="C88" s="11"/>
      <c r="D88" s="11"/>
    </row>
    <row r="89" spans="3:4" x14ac:dyDescent="0.2">
      <c r="C89" s="11"/>
      <c r="D89" s="11"/>
    </row>
    <row r="90" spans="3:4" x14ac:dyDescent="0.2">
      <c r="C90" s="11"/>
      <c r="D90" s="11"/>
    </row>
    <row r="91" spans="3:4" x14ac:dyDescent="0.2">
      <c r="C91" s="11"/>
      <c r="D91" s="11"/>
    </row>
    <row r="92" spans="3:4" x14ac:dyDescent="0.2">
      <c r="C92" s="11"/>
      <c r="D92" s="11"/>
    </row>
    <row r="93" spans="3:4" x14ac:dyDescent="0.2">
      <c r="C93" s="11"/>
      <c r="D93" s="11"/>
    </row>
    <row r="94" spans="3:4" x14ac:dyDescent="0.2">
      <c r="C94" s="11"/>
      <c r="D94" s="11"/>
    </row>
    <row r="95" spans="3:4" x14ac:dyDescent="0.2">
      <c r="C95" s="11"/>
      <c r="D95" s="11"/>
    </row>
    <row r="96" spans="3:4" x14ac:dyDescent="0.2">
      <c r="C96" s="11"/>
      <c r="D96" s="11"/>
    </row>
    <row r="97" spans="3:4" x14ac:dyDescent="0.2">
      <c r="C97" s="11"/>
      <c r="D97" s="11"/>
    </row>
    <row r="98" spans="3:4" x14ac:dyDescent="0.2">
      <c r="C98" s="11"/>
      <c r="D98" s="11"/>
    </row>
    <row r="99" spans="3:4" x14ac:dyDescent="0.2">
      <c r="C99" s="11"/>
      <c r="D99" s="11"/>
    </row>
    <row r="100" spans="3:4" x14ac:dyDescent="0.2">
      <c r="C100" s="11"/>
      <c r="D100" s="11"/>
    </row>
    <row r="101" spans="3:4" x14ac:dyDescent="0.2">
      <c r="C101" s="11"/>
      <c r="D101" s="11"/>
    </row>
    <row r="102" spans="3:4" x14ac:dyDescent="0.2">
      <c r="C102" s="11"/>
      <c r="D102" s="11"/>
    </row>
    <row r="103" spans="3:4" x14ac:dyDescent="0.2">
      <c r="C103" s="11"/>
      <c r="D103" s="11"/>
    </row>
    <row r="104" spans="3:4" x14ac:dyDescent="0.2">
      <c r="C104" s="11"/>
      <c r="D104" s="11"/>
    </row>
    <row r="105" spans="3:4" x14ac:dyDescent="0.2">
      <c r="C105" s="11"/>
      <c r="D105" s="11"/>
    </row>
    <row r="106" spans="3:4" x14ac:dyDescent="0.2">
      <c r="C106" s="11"/>
      <c r="D106" s="11"/>
    </row>
    <row r="107" spans="3:4" x14ac:dyDescent="0.2">
      <c r="C107" s="11"/>
      <c r="D107" s="11"/>
    </row>
    <row r="108" spans="3:4" x14ac:dyDescent="0.2">
      <c r="C108" s="11"/>
      <c r="D108" s="11"/>
    </row>
    <row r="109" spans="3:4" x14ac:dyDescent="0.2">
      <c r="C109" s="11"/>
      <c r="D109" s="11"/>
    </row>
    <row r="110" spans="3:4" x14ac:dyDescent="0.2">
      <c r="C110" s="11"/>
      <c r="D110" s="11"/>
    </row>
    <row r="111" spans="3:4" x14ac:dyDescent="0.2">
      <c r="C111" s="11"/>
      <c r="D111" s="11"/>
    </row>
    <row r="112" spans="3:4" x14ac:dyDescent="0.2">
      <c r="C112" s="11"/>
      <c r="D112" s="11"/>
    </row>
    <row r="113" spans="3:4" x14ac:dyDescent="0.2">
      <c r="C113" s="11"/>
      <c r="D113" s="11"/>
    </row>
    <row r="114" spans="3:4" x14ac:dyDescent="0.2">
      <c r="C114" s="11"/>
      <c r="D114" s="11"/>
    </row>
    <row r="115" spans="3:4" x14ac:dyDescent="0.2">
      <c r="C115" s="11"/>
      <c r="D115" s="11"/>
    </row>
    <row r="116" spans="3:4" x14ac:dyDescent="0.2">
      <c r="C116" s="11"/>
      <c r="D116" s="11"/>
    </row>
    <row r="117" spans="3:4" x14ac:dyDescent="0.2">
      <c r="C117" s="11"/>
      <c r="D117" s="11"/>
    </row>
    <row r="118" spans="3:4" x14ac:dyDescent="0.2">
      <c r="C118" s="11"/>
      <c r="D118" s="11"/>
    </row>
    <row r="119" spans="3:4" x14ac:dyDescent="0.2">
      <c r="C119" s="11"/>
      <c r="D119" s="11"/>
    </row>
    <row r="120" spans="3:4" x14ac:dyDescent="0.2">
      <c r="C120" s="11"/>
      <c r="D120" s="11"/>
    </row>
    <row r="121" spans="3:4" x14ac:dyDescent="0.2">
      <c r="C121" s="11"/>
      <c r="D121" s="11"/>
    </row>
    <row r="122" spans="3:4" x14ac:dyDescent="0.2">
      <c r="C122" s="11"/>
      <c r="D122" s="11"/>
    </row>
    <row r="123" spans="3:4" x14ac:dyDescent="0.2">
      <c r="C123" s="11"/>
      <c r="D123" s="11"/>
    </row>
    <row r="124" spans="3:4" x14ac:dyDescent="0.2">
      <c r="C124" s="11"/>
      <c r="D124" s="11"/>
    </row>
    <row r="125" spans="3:4" x14ac:dyDescent="0.2">
      <c r="C125" s="11"/>
      <c r="D125" s="11"/>
    </row>
    <row r="126" spans="3:4" x14ac:dyDescent="0.2">
      <c r="C126" s="11"/>
      <c r="D126" s="11"/>
    </row>
    <row r="127" spans="3:4" x14ac:dyDescent="0.2">
      <c r="C127" s="11"/>
      <c r="D127" s="11"/>
    </row>
    <row r="128" spans="3:4" x14ac:dyDescent="0.2">
      <c r="C128" s="11"/>
      <c r="D128" s="11"/>
    </row>
    <row r="129" spans="3:4" x14ac:dyDescent="0.2">
      <c r="C129" s="11"/>
      <c r="D129" s="11"/>
    </row>
    <row r="130" spans="3:4" x14ac:dyDescent="0.2">
      <c r="C130" s="11"/>
      <c r="D130" s="11"/>
    </row>
    <row r="131" spans="3:4" x14ac:dyDescent="0.2">
      <c r="C131" s="11"/>
      <c r="D131" s="11"/>
    </row>
    <row r="132" spans="3:4" x14ac:dyDescent="0.2">
      <c r="C132" s="11"/>
      <c r="D132" s="11"/>
    </row>
    <row r="133" spans="3:4" x14ac:dyDescent="0.2">
      <c r="C133" s="11"/>
      <c r="D133" s="11"/>
    </row>
    <row r="134" spans="3:4" x14ac:dyDescent="0.2">
      <c r="C134" s="11"/>
      <c r="D134" s="11"/>
    </row>
    <row r="135" spans="3:4" x14ac:dyDescent="0.2">
      <c r="C135" s="11"/>
      <c r="D135" s="11"/>
    </row>
    <row r="136" spans="3:4" x14ac:dyDescent="0.2">
      <c r="C136" s="11"/>
      <c r="D136" s="11"/>
    </row>
    <row r="137" spans="3:4" x14ac:dyDescent="0.2">
      <c r="C137" s="11"/>
      <c r="D137" s="11"/>
    </row>
    <row r="138" spans="3:4" x14ac:dyDescent="0.2">
      <c r="C138" s="11"/>
      <c r="D138" s="11"/>
    </row>
    <row r="139" spans="3:4" x14ac:dyDescent="0.2">
      <c r="C139" s="11"/>
      <c r="D139" s="11"/>
    </row>
    <row r="140" spans="3:4" x14ac:dyDescent="0.2">
      <c r="C140" s="11"/>
      <c r="D140" s="11"/>
    </row>
    <row r="141" spans="3:4" x14ac:dyDescent="0.2">
      <c r="C141" s="11"/>
      <c r="D141" s="11"/>
    </row>
    <row r="142" spans="3:4" x14ac:dyDescent="0.2">
      <c r="C142" s="11"/>
      <c r="D142" s="11"/>
    </row>
    <row r="143" spans="3:4" x14ac:dyDescent="0.2">
      <c r="C143" s="11"/>
      <c r="D143" s="11"/>
    </row>
    <row r="144" spans="3:4" x14ac:dyDescent="0.2">
      <c r="C144" s="11"/>
      <c r="D144" s="11"/>
    </row>
    <row r="145" spans="3:4" x14ac:dyDescent="0.2">
      <c r="C145" s="11"/>
      <c r="D145" s="11"/>
    </row>
    <row r="146" spans="3:4" x14ac:dyDescent="0.2">
      <c r="C146" s="11"/>
      <c r="D146" s="11"/>
    </row>
    <row r="147" spans="3:4" x14ac:dyDescent="0.2">
      <c r="C147" s="11"/>
      <c r="D147" s="11"/>
    </row>
    <row r="148" spans="3:4" x14ac:dyDescent="0.2">
      <c r="C148" s="11"/>
      <c r="D148" s="11"/>
    </row>
    <row r="149" spans="3:4" x14ac:dyDescent="0.2">
      <c r="C149" s="11"/>
      <c r="D149" s="11"/>
    </row>
    <row r="150" spans="3:4" x14ac:dyDescent="0.2">
      <c r="C150" s="11"/>
      <c r="D150" s="11"/>
    </row>
    <row r="151" spans="3:4" x14ac:dyDescent="0.2">
      <c r="C151" s="11"/>
      <c r="D151" s="11"/>
    </row>
    <row r="152" spans="3:4" x14ac:dyDescent="0.2">
      <c r="C152" s="11"/>
      <c r="D152" s="11"/>
    </row>
    <row r="153" spans="3:4" x14ac:dyDescent="0.2">
      <c r="C153" s="11"/>
      <c r="D153" s="11"/>
    </row>
    <row r="154" spans="3:4" x14ac:dyDescent="0.2">
      <c r="C154" s="11"/>
      <c r="D154" s="11"/>
    </row>
    <row r="155" spans="3:4" x14ac:dyDescent="0.2">
      <c r="C155" s="11"/>
      <c r="D155" s="11"/>
    </row>
    <row r="156" spans="3:4" x14ac:dyDescent="0.2">
      <c r="C156" s="11"/>
      <c r="D156" s="11"/>
    </row>
    <row r="157" spans="3:4" x14ac:dyDescent="0.2">
      <c r="C157" s="11"/>
      <c r="D157" s="11"/>
    </row>
    <row r="158" spans="3:4" x14ac:dyDescent="0.2">
      <c r="C158" s="11"/>
      <c r="D158" s="11"/>
    </row>
    <row r="159" spans="3:4" x14ac:dyDescent="0.2">
      <c r="C159" s="11"/>
      <c r="D159" s="11"/>
    </row>
    <row r="160" spans="3:4" x14ac:dyDescent="0.2">
      <c r="C160" s="11"/>
      <c r="D160" s="11"/>
    </row>
    <row r="161" spans="3:4" x14ac:dyDescent="0.2">
      <c r="C161" s="11"/>
      <c r="D161" s="11"/>
    </row>
    <row r="162" spans="3:4" x14ac:dyDescent="0.2">
      <c r="C162" s="11"/>
      <c r="D162" s="11"/>
    </row>
    <row r="163" spans="3:4" x14ac:dyDescent="0.2">
      <c r="C163" s="11"/>
      <c r="D163" s="11"/>
    </row>
    <row r="164" spans="3:4" x14ac:dyDescent="0.2">
      <c r="C164" s="11"/>
      <c r="D164" s="11"/>
    </row>
    <row r="165" spans="3:4" x14ac:dyDescent="0.2">
      <c r="C165" s="11"/>
      <c r="D165" s="11"/>
    </row>
    <row r="166" spans="3:4" x14ac:dyDescent="0.2">
      <c r="C166" s="11"/>
      <c r="D166" s="11"/>
    </row>
    <row r="167" spans="3:4" x14ac:dyDescent="0.2">
      <c r="C167" s="11"/>
      <c r="D167" s="11"/>
    </row>
    <row r="168" spans="3:4" x14ac:dyDescent="0.2">
      <c r="C168" s="11"/>
      <c r="D168" s="11"/>
    </row>
    <row r="169" spans="3:4" x14ac:dyDescent="0.2">
      <c r="C169" s="11"/>
      <c r="D169" s="11"/>
    </row>
    <row r="170" spans="3:4" x14ac:dyDescent="0.2">
      <c r="C170" s="11"/>
      <c r="D170" s="11"/>
    </row>
    <row r="171" spans="3:4" x14ac:dyDescent="0.2">
      <c r="C171" s="11"/>
      <c r="D171" s="11"/>
    </row>
    <row r="172" spans="3:4" x14ac:dyDescent="0.2">
      <c r="C172" s="11"/>
      <c r="D172" s="11"/>
    </row>
    <row r="173" spans="3:4" x14ac:dyDescent="0.2">
      <c r="C173" s="11"/>
      <c r="D173" s="11"/>
    </row>
    <row r="174" spans="3:4" x14ac:dyDescent="0.2">
      <c r="C174" s="11"/>
      <c r="D174" s="11"/>
    </row>
    <row r="175" spans="3:4" x14ac:dyDescent="0.2">
      <c r="C175" s="11"/>
      <c r="D175" s="11"/>
    </row>
    <row r="176" spans="3:4" x14ac:dyDescent="0.2">
      <c r="C176" s="11"/>
      <c r="D176" s="11"/>
    </row>
    <row r="177" spans="3:4" x14ac:dyDescent="0.2">
      <c r="C177" s="11"/>
      <c r="D177" s="11"/>
    </row>
    <row r="178" spans="3:4" x14ac:dyDescent="0.2">
      <c r="C178" s="11"/>
      <c r="D178" s="11"/>
    </row>
    <row r="179" spans="3:4" x14ac:dyDescent="0.2">
      <c r="C179" s="11"/>
      <c r="D179" s="11"/>
    </row>
    <row r="180" spans="3:4" x14ac:dyDescent="0.2">
      <c r="C180" s="11"/>
      <c r="D180" s="11"/>
    </row>
    <row r="181" spans="3:4" x14ac:dyDescent="0.2">
      <c r="C181" s="11"/>
      <c r="D181" s="11"/>
    </row>
    <row r="182" spans="3:4" x14ac:dyDescent="0.2">
      <c r="C182" s="11"/>
      <c r="D182" s="11"/>
    </row>
    <row r="183" spans="3:4" x14ac:dyDescent="0.2">
      <c r="C183" s="11"/>
      <c r="D183" s="11"/>
    </row>
    <row r="184" spans="3:4" x14ac:dyDescent="0.2">
      <c r="C184" s="11"/>
      <c r="D184" s="11"/>
    </row>
    <row r="185" spans="3:4" x14ac:dyDescent="0.2">
      <c r="C185" s="11"/>
      <c r="D185" s="11"/>
    </row>
    <row r="186" spans="3:4" x14ac:dyDescent="0.2">
      <c r="C186" s="11"/>
      <c r="D186" s="11"/>
    </row>
    <row r="187" spans="3:4" x14ac:dyDescent="0.2">
      <c r="C187" s="11"/>
      <c r="D187" s="11"/>
    </row>
    <row r="188" spans="3:4" x14ac:dyDescent="0.2">
      <c r="C188" s="11"/>
      <c r="D188" s="11"/>
    </row>
    <row r="189" spans="3:4" x14ac:dyDescent="0.2">
      <c r="C189" s="11"/>
      <c r="D189" s="11"/>
    </row>
    <row r="190" spans="3:4" x14ac:dyDescent="0.2">
      <c r="C190" s="11"/>
      <c r="D190" s="11"/>
    </row>
    <row r="191" spans="3:4" x14ac:dyDescent="0.2">
      <c r="C191" s="11"/>
      <c r="D191" s="11"/>
    </row>
    <row r="192" spans="3:4" x14ac:dyDescent="0.2">
      <c r="C192" s="11"/>
      <c r="D192" s="11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FB27F-417B-4E7C-9607-7B17A3A1D018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2024-01-20T03:52:57Z</dcterms:modified>
</cp:coreProperties>
</file>