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66B24B0-B91B-4707-A217-C8D9DB6B24C0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4" i="1" l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I59" i="1"/>
  <c r="E61" i="1"/>
  <c r="F61" i="1"/>
  <c r="G61" i="1"/>
  <c r="I61" i="1"/>
  <c r="E62" i="1"/>
  <c r="F62" i="1"/>
  <c r="G62" i="1"/>
  <c r="I62" i="1"/>
  <c r="E63" i="1"/>
  <c r="F63" i="1"/>
  <c r="G63" i="1"/>
  <c r="I63" i="1"/>
  <c r="E67" i="1"/>
  <c r="F67" i="1"/>
  <c r="G67" i="1"/>
  <c r="I67" i="1"/>
  <c r="E72" i="1"/>
  <c r="F72" i="1"/>
  <c r="G72" i="1"/>
  <c r="K72" i="1"/>
  <c r="E74" i="1"/>
  <c r="F74" i="1"/>
  <c r="G74" i="1"/>
  <c r="K74" i="1"/>
  <c r="D9" i="1"/>
  <c r="C9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E44" i="1"/>
  <c r="F44" i="1"/>
  <c r="G44" i="1"/>
  <c r="K44" i="1"/>
  <c r="E45" i="1"/>
  <c r="F45" i="1"/>
  <c r="G45" i="1"/>
  <c r="K45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E52" i="1"/>
  <c r="F52" i="1"/>
  <c r="G52" i="1"/>
  <c r="K52" i="1"/>
  <c r="E53" i="1"/>
  <c r="F53" i="1"/>
  <c r="G53" i="1"/>
  <c r="K53" i="1"/>
  <c r="E60" i="1"/>
  <c r="F60" i="1"/>
  <c r="G60" i="1"/>
  <c r="K60" i="1"/>
  <c r="E64" i="1"/>
  <c r="F64" i="1"/>
  <c r="G64" i="1"/>
  <c r="K64" i="1"/>
  <c r="E65" i="1"/>
  <c r="F65" i="1"/>
  <c r="G65" i="1"/>
  <c r="K65" i="1"/>
  <c r="E66" i="1"/>
  <c r="F66" i="1"/>
  <c r="G66" i="1"/>
  <c r="K66" i="1"/>
  <c r="E68" i="1"/>
  <c r="F68" i="1"/>
  <c r="G68" i="1"/>
  <c r="I68" i="1"/>
  <c r="E69" i="1"/>
  <c r="F69" i="1"/>
  <c r="G69" i="1"/>
  <c r="E73" i="1"/>
  <c r="F73" i="1"/>
  <c r="G73" i="1"/>
  <c r="J73" i="1"/>
  <c r="E75" i="1"/>
  <c r="F75" i="1"/>
  <c r="G75" i="1"/>
  <c r="K75" i="1"/>
  <c r="E76" i="1"/>
  <c r="F76" i="1"/>
  <c r="G76" i="1"/>
  <c r="J76" i="1"/>
  <c r="E70" i="1"/>
  <c r="F70" i="1"/>
  <c r="G70" i="1"/>
  <c r="I70" i="1"/>
  <c r="E71" i="1"/>
  <c r="F71" i="1"/>
  <c r="G71" i="1"/>
  <c r="Q54" i="1"/>
  <c r="Q55" i="1"/>
  <c r="Q56" i="1"/>
  <c r="Q57" i="1"/>
  <c r="Q58" i="1"/>
  <c r="Q59" i="1"/>
  <c r="Q61" i="1"/>
  <c r="Q62" i="1"/>
  <c r="Q63" i="1"/>
  <c r="Q67" i="1"/>
  <c r="Q72" i="1"/>
  <c r="Q74" i="1"/>
  <c r="G17" i="2"/>
  <c r="C17" i="2"/>
  <c r="E17" i="2"/>
  <c r="G16" i="2"/>
  <c r="C16" i="2"/>
  <c r="E16" i="2"/>
  <c r="G29" i="2"/>
  <c r="C29" i="2"/>
  <c r="E29" i="2"/>
  <c r="G15" i="2"/>
  <c r="C15" i="2"/>
  <c r="E15" i="2"/>
  <c r="G28" i="2"/>
  <c r="C28" i="2"/>
  <c r="E28" i="2"/>
  <c r="G14" i="2"/>
  <c r="C14" i="2"/>
  <c r="E14" i="2"/>
  <c r="G13" i="2"/>
  <c r="C13" i="2"/>
  <c r="E13" i="2"/>
  <c r="G12" i="2"/>
  <c r="C12" i="2"/>
  <c r="E12" i="2"/>
  <c r="G11" i="2"/>
  <c r="C11" i="2"/>
  <c r="E11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H17" i="2"/>
  <c r="D17" i="2"/>
  <c r="B17" i="2"/>
  <c r="A17" i="2"/>
  <c r="H16" i="2"/>
  <c r="B16" i="2"/>
  <c r="D16" i="2"/>
  <c r="A16" i="2"/>
  <c r="H29" i="2"/>
  <c r="D29" i="2"/>
  <c r="B29" i="2"/>
  <c r="A29" i="2"/>
  <c r="H15" i="2"/>
  <c r="B15" i="2"/>
  <c r="D15" i="2"/>
  <c r="A15" i="2"/>
  <c r="H28" i="2"/>
  <c r="D28" i="2"/>
  <c r="B28" i="2"/>
  <c r="A28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Q73" i="1"/>
  <c r="Q76" i="1"/>
  <c r="Q75" i="1"/>
  <c r="Q70" i="1"/>
  <c r="I71" i="1"/>
  <c r="Q71" i="1"/>
  <c r="F16" i="1"/>
  <c r="F17" i="1" s="1"/>
  <c r="C17" i="1"/>
  <c r="Q22" i="1"/>
  <c r="Q23" i="1"/>
  <c r="Q24" i="1"/>
  <c r="Q25" i="1"/>
  <c r="Q26" i="1"/>
  <c r="I27" i="1"/>
  <c r="Q27" i="1"/>
  <c r="Q28" i="1"/>
  <c r="Q29" i="1"/>
  <c r="Q30" i="1"/>
  <c r="Q31" i="1"/>
  <c r="Q32" i="1"/>
  <c r="Q33" i="1"/>
  <c r="Q34" i="1"/>
  <c r="I35" i="1"/>
  <c r="Q35" i="1"/>
  <c r="Q36" i="1"/>
  <c r="Q37" i="1"/>
  <c r="Q38" i="1"/>
  <c r="Q39" i="1"/>
  <c r="Q40" i="1"/>
  <c r="Q41" i="1"/>
  <c r="Q42" i="1"/>
  <c r="K43" i="1"/>
  <c r="Q43" i="1"/>
  <c r="Q44" i="1"/>
  <c r="Q45" i="1"/>
  <c r="Q46" i="1"/>
  <c r="Q47" i="1"/>
  <c r="Q48" i="1"/>
  <c r="Q49" i="1"/>
  <c r="Q50" i="1"/>
  <c r="K51" i="1"/>
  <c r="Q51" i="1"/>
  <c r="Q52" i="1"/>
  <c r="Q53" i="1"/>
  <c r="Q60" i="1"/>
  <c r="Q64" i="1"/>
  <c r="Q65" i="1"/>
  <c r="Q66" i="1"/>
  <c r="Q68" i="1"/>
  <c r="K69" i="1"/>
  <c r="Q69" i="1"/>
  <c r="Q21" i="1"/>
  <c r="C11" i="1"/>
  <c r="C12" i="1"/>
  <c r="C16" i="1" l="1"/>
  <c r="D18" i="1" s="1"/>
  <c r="O58" i="1"/>
  <c r="O59" i="1"/>
  <c r="O52" i="1"/>
  <c r="O54" i="1"/>
  <c r="O65" i="1"/>
  <c r="C15" i="1"/>
  <c r="O76" i="1"/>
  <c r="O75" i="1"/>
  <c r="O57" i="1"/>
  <c r="O53" i="1"/>
  <c r="O72" i="1"/>
  <c r="O60" i="1"/>
  <c r="O64" i="1"/>
  <c r="O74" i="1"/>
  <c r="O62" i="1"/>
  <c r="O73" i="1"/>
  <c r="O71" i="1"/>
  <c r="O61" i="1"/>
  <c r="O55" i="1"/>
  <c r="O66" i="1"/>
  <c r="O63" i="1"/>
  <c r="O70" i="1"/>
  <c r="O56" i="1"/>
  <c r="O68" i="1"/>
  <c r="O69" i="1"/>
  <c r="O67" i="1"/>
  <c r="O51" i="1"/>
  <c r="C18" i="1" l="1"/>
  <c r="F18" i="1"/>
  <c r="F19" i="1" s="1"/>
</calcChain>
</file>

<file path=xl/sharedStrings.xml><?xml version="1.0" encoding="utf-8"?>
<sst xmlns="http://schemas.openxmlformats.org/spreadsheetml/2006/main" count="322" uniqueCount="142">
  <si>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</si>
  <si>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</si>
  <si>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</si>
  <si>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</si>
  <si>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</si>
  <si>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</si>
  <si>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</si>
  <si>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</si>
  <si>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</si>
  <si>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</si>
  <si>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</si>
  <si>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</si>
  <si>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</si>
  <si>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</si>
  <si>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</si>
  <si>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</si>
  <si>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</si>
  <si>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</si>
  <si>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</si>
  <si>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</si>
  <si>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</si>
  <si>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</si>
  <si>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</si>
  <si>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</si>
  <si>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</si>
  <si>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</si>
  <si>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??</t>
  </si>
  <si>
    <t>IBVS 5111 ephem.</t>
  </si>
  <si>
    <t>IBVS 5111</t>
  </si>
  <si>
    <t>pg</t>
  </si>
  <si>
    <t>BAD?</t>
  </si>
  <si>
    <t>pv</t>
  </si>
  <si>
    <t>vis</t>
  </si>
  <si>
    <t>ccd</t>
  </si>
  <si>
    <t>II</t>
  </si>
  <si>
    <t>V</t>
  </si>
  <si>
    <t>IBVS 5438</t>
  </si>
  <si>
    <t>I</t>
  </si>
  <si>
    <t>IBVS 5592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</si>
  <si>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</si>
  <si>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</si>
  <si>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</si>
  <si>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</si>
  <si>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</si>
  <si>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</si>
  <si>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</si>
  <si>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Add cycle</t>
  </si>
  <si>
    <t>Old Cycle</t>
  </si>
  <si>
    <t>OEJV 0003</t>
  </si>
  <si>
    <t>IBVS 6042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</si>
  <si>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</si>
  <si>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</si>
  <si>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</si>
  <si>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</si>
  <si>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</si>
  <si>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</si>
  <si>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</si>
  <si>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</si>
  <si>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</si>
  <si>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</si>
  <si>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 -0.003 </t>
  </si>
  <si>
    <t>2451742.455 </t>
  </si>
  <si>
    <t> 16.07.2000 22:55 </t>
  </si>
  <si>
    <t> 0.004 </t>
  </si>
  <si>
    <t>V </t>
  </si>
  <si>
    <t> K.Locher </t>
  </si>
  <si>
    <t> BBS 123 </t>
  </si>
  <si>
    <t>2451756.547 </t>
  </si>
  <si>
    <t> 31.07.2000 01:07 </t>
  </si>
  <si>
    <t> 0.006 </t>
  </si>
  <si>
    <t>2451781.474 </t>
  </si>
  <si>
    <t> 24.08.2000 23:22 </t>
  </si>
  <si>
    <t> 0.005 </t>
  </si>
  <si>
    <t>2451782.561 </t>
  </si>
  <si>
    <t> 26.08.2000 01:27 </t>
  </si>
  <si>
    <t> 0.008 </t>
  </si>
  <si>
    <t>2451795.569 </t>
  </si>
  <si>
    <t> 08.09.2000 01:39 </t>
  </si>
  <si>
    <t> 0.010 </t>
  </si>
  <si>
    <t>2451821.572 </t>
  </si>
  <si>
    <t> 04.10.2000 01:43 </t>
  </si>
  <si>
    <t> 0.000 </t>
  </si>
  <si>
    <t> P.Guilbault </t>
  </si>
  <si>
    <t> BBS 124 </t>
  </si>
  <si>
    <t>2451846.499 </t>
  </si>
  <si>
    <t> 28.10.2000 23:58 </t>
  </si>
  <si>
    <t> -0.001 </t>
  </si>
  <si>
    <t>2451847.585 </t>
  </si>
  <si>
    <t> 30.10.2000 02:02 </t>
  </si>
  <si>
    <t> 0.001 </t>
  </si>
  <si>
    <t>2451870.336 </t>
  </si>
  <si>
    <t> 21.11.2000 20:03 </t>
  </si>
  <si>
    <t> -0.009 </t>
  </si>
  <si>
    <t>2452118.543 </t>
  </si>
  <si>
    <t> 28.07.2001 01:01 </t>
  </si>
  <si>
    <t>E </t>
  </si>
  <si>
    <t>?</t>
  </si>
  <si>
    <t> BBS 126 </t>
  </si>
  <si>
    <t>2452530.404 </t>
  </si>
  <si>
    <t> 12.09.2002 21:41 </t>
  </si>
  <si>
    <t> -0.004 </t>
  </si>
  <si>
    <t> BBS 129 </t>
  </si>
  <si>
    <t>2452892.4095 </t>
  </si>
  <si>
    <t> 09.09.2003 21:49 </t>
  </si>
  <si>
    <t> -0.0030 </t>
  </si>
  <si>
    <t> T.Krajci </t>
  </si>
  <si>
    <t>IBVS 5592 </t>
  </si>
  <si>
    <t>2453229.500 </t>
  </si>
  <si>
    <t> 12.08.2004 00:00 </t>
  </si>
  <si>
    <t> 0.011 </t>
  </si>
  <si>
    <t>OEJV 0003 </t>
  </si>
  <si>
    <t>2453592.583 </t>
  </si>
  <si>
    <t> 10.08.2005 01:59 </t>
  </si>
  <si>
    <t>2454366.4445 </t>
  </si>
  <si>
    <t> 22.09.2007 22:40 </t>
  </si>
  <si>
    <t> 0.0002 </t>
  </si>
  <si>
    <t>C </t>
  </si>
  <si>
    <t>-I</t>
  </si>
  <si>
    <t> F.Agerer </t>
  </si>
  <si>
    <t>BAVM 193 </t>
  </si>
  <si>
    <t>2455478.4726 </t>
  </si>
  <si>
    <t> 08.10.2010 23:20 </t>
  </si>
  <si>
    <t>2748</t>
  </si>
  <si>
    <t> 0.0014 </t>
  </si>
  <si>
    <t>BAVM 215 </t>
  </si>
  <si>
    <t>2455794.4123 </t>
  </si>
  <si>
    <t> 20.08.2011 21:53 </t>
  </si>
  <si>
    <t>3039.5</t>
  </si>
  <si>
    <t> -0.0003 </t>
  </si>
  <si>
    <t>BAVM 225 </t>
  </si>
  <si>
    <t>2456256.6727 </t>
  </si>
  <si>
    <t> 25.11.2012 04:08 </t>
  </si>
  <si>
    <t>3466</t>
  </si>
  <si>
    <t> -0.0006 </t>
  </si>
  <si>
    <t> R.Diethelm </t>
  </si>
  <si>
    <t>IBVS 6042 </t>
  </si>
  <si>
    <t>2456965.5116 </t>
  </si>
  <si>
    <t> 04.11.2014 00:16 </t>
  </si>
  <si>
    <t>4120</t>
  </si>
  <si>
    <t> 0.0025 </t>
  </si>
  <si>
    <t>BAVM 239 </t>
  </si>
  <si>
    <t>V0860 Cas / GSC 3256-0458 / LD 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</si>
</sst>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0" xfId="0" applyNumberFormat="1" applyAlignment="1"/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172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8" fillId="0" borderId="0" xfId="7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0" xfId="0" quotePrefix="1">
      <alignment vertical="top"/>
    </xf>
    <xf numFmtId="0" fontId="5" fillId="2" borderId="10" xfId="0" applyFont="1" applyFill="1" applyBorder="1" applyAlignment="1">
      <alignment horizontal="left" vertical="top" wrapText="1" indent="1"/>
    </xf>
    <xf numFmtId="0" fontId="5" fillId="2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right" vertical="top" wrapText="1"/>
    </xf>
    <xf numFmtId="0" fontId="18" fillId="2" borderId="10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NumberFormat="1" applyAlignment="1"/>
    <xf numFmtId="0" fontId="0" fillId="0" borderId="11" xfId="0" applyNumberFormat="1" applyBorder="1" applyAlignment="1"/>
    <xf numFmtId="0" fontId="11" fillId="0" borderId="0" xfId="0" applyNumberFormat="1" applyFont="1">
      <alignment vertical="top"/>
    </xf>
    <xf numFmtId="0" fontId="0" fillId="0" borderId="0" xfId="0" applyNumberFormat="1" applyBorder="1" applyAlignment="1"/>
    <xf numFmtId="0" fontId="8" fillId="0" borderId="0" xfId="0" applyNumberFormat="1" applyFont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8" fillId="0" borderId="0" xfId="0" applyNumberFormat="1" applyFont="1">
      <alignment vertical="top"/>
    </xf>
    <xf numFmtId="0" fontId="0" fillId="0" borderId="0" xfId="0" applyNumberFormat="1" applyAlignment="1">
      <alignment horizontal="center"/>
    </xf>
    <xf numFmtId="0" fontId="0" fillId="0" borderId="0" xfId="0" applyNumberFormat="1">
      <alignment vertical="top"/>
    </xf>
    <xf numFmtId="0" fontId="8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0" fillId="0" borderId="11" xfId="0" applyNumberFormat="1" applyBorder="1">
      <alignment vertical="top"/>
    </xf>
    <xf numFmtId="0" fontId="19" fillId="0" borderId="0" xfId="0" applyNumberFormat="1" applyFont="1" applyAlignment="1">
      <alignment horizontal="left"/>
    </xf>
    <xf numFmtId="0" fontId="14" fillId="0" borderId="0" xfId="0" applyNumberFormat="1" applyFont="1" applyAlignment="1">
      <alignment horizontal="left"/>
    </xf>
    <xf numFmtId="0" fontId="15" fillId="0" borderId="0" xfId="0" applyNumberFormat="1" applyFont="1" applyAlignment="1">
      <alignment horizontal="left"/>
    </xf>
    <xf numFmtId="0" fontId="16" fillId="0" borderId="0" xfId="0" applyNumberFormat="1" applyFont="1" applyAlignment="1">
      <alignment horizontal="left"/>
    </xf>
    <xf numFmtId="0" fontId="16" fillId="0" borderId="0" xfId="0" applyNumberFormat="1" applyFont="1" applyAlignment="1">
      <alignment horizontal="left" wrapText="1"/>
    </xf>
    <xf numFmtId="0" fontId="0" fillId="0" borderId="0" xfId="0" applyNumberFormat="1" applyBorder="1" applyAlignment="1">
      <alignment horizontal="left"/>
    </xf>
    <xf numFmtId="0" fontId="0" fillId="0" borderId="0" xfId="0" applyNumberFormat="1" applyAlignment="1">
      <alignment horizontal="left"/>
    </xf>
    <xf numFmtId="0" fontId="8" fillId="0" borderId="0" xfId="0" applyNumberFormat="1" applyFont="1" applyAlignment="1">
      <alignment horizontal="left"/>
    </xf>
    <xf numFmtId="0" fontId="14" fillId="0" borderId="0" xfId="0" applyNumberFormat="1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V0860 Cas - O-C Diagr.</a:t>
            </a:r>
          </a:p>
        </c:rich>
      </c:tx>
      <c:layout>
        <c:manualLayout>
          <c:xMode val="edge"/>
          <c:yMode val="edge"/>
          <c:x val="0.3826815642458100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0949720670391"/>
          <c:y val="0.14678942920199375"/>
          <c:w val="0.83379888268156421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-21635</c:v>
                </c:pt>
                <c:pt idx="1">
                  <c:v>-20932</c:v>
                </c:pt>
                <c:pt idx="2">
                  <c:v>-20587</c:v>
                </c:pt>
                <c:pt idx="3">
                  <c:v>-19977</c:v>
                </c:pt>
                <c:pt idx="4">
                  <c:v>-16933</c:v>
                </c:pt>
                <c:pt idx="5">
                  <c:v>-5435</c:v>
                </c:pt>
                <c:pt idx="6">
                  <c:v>-5353</c:v>
                </c:pt>
                <c:pt idx="7">
                  <c:v>-5137</c:v>
                </c:pt>
                <c:pt idx="8">
                  <c:v>-5078</c:v>
                </c:pt>
                <c:pt idx="9">
                  <c:v>-5030</c:v>
                </c:pt>
                <c:pt idx="10">
                  <c:v>-4457</c:v>
                </c:pt>
                <c:pt idx="11">
                  <c:v>-4208</c:v>
                </c:pt>
                <c:pt idx="12">
                  <c:v>-4180</c:v>
                </c:pt>
                <c:pt idx="13">
                  <c:v>-4099</c:v>
                </c:pt>
                <c:pt idx="14">
                  <c:v>-4076</c:v>
                </c:pt>
                <c:pt idx="15">
                  <c:v>-3794.5</c:v>
                </c:pt>
                <c:pt idx="16">
                  <c:v>-1857</c:v>
                </c:pt>
                <c:pt idx="17">
                  <c:v>-1513</c:v>
                </c:pt>
                <c:pt idx="18">
                  <c:v>-1478</c:v>
                </c:pt>
                <c:pt idx="19">
                  <c:v>-668</c:v>
                </c:pt>
                <c:pt idx="20">
                  <c:v>-310</c:v>
                </c:pt>
                <c:pt idx="21">
                  <c:v>-119</c:v>
                </c:pt>
                <c:pt idx="22">
                  <c:v>-118</c:v>
                </c:pt>
                <c:pt idx="23">
                  <c:v>-117</c:v>
                </c:pt>
                <c:pt idx="24">
                  <c:v>-117</c:v>
                </c:pt>
                <c:pt idx="25">
                  <c:v>-107</c:v>
                </c:pt>
                <c:pt idx="26">
                  <c:v>-107</c:v>
                </c:pt>
                <c:pt idx="27">
                  <c:v>-61</c:v>
                </c:pt>
                <c:pt idx="28">
                  <c:v>-34</c:v>
                </c:pt>
                <c:pt idx="29">
                  <c:v>-31</c:v>
                </c:pt>
                <c:pt idx="30">
                  <c:v>-9</c:v>
                </c:pt>
                <c:pt idx="31">
                  <c:v>0</c:v>
                </c:pt>
                <c:pt idx="32">
                  <c:v>24</c:v>
                </c:pt>
                <c:pt idx="33">
                  <c:v>169</c:v>
                </c:pt>
                <c:pt idx="34">
                  <c:v>182</c:v>
                </c:pt>
                <c:pt idx="35">
                  <c:v>205</c:v>
                </c:pt>
                <c:pt idx="36">
                  <c:v>206</c:v>
                </c:pt>
                <c:pt idx="37">
                  <c:v>218</c:v>
                </c:pt>
                <c:pt idx="38">
                  <c:v>242</c:v>
                </c:pt>
                <c:pt idx="39">
                  <c:v>242</c:v>
                </c:pt>
                <c:pt idx="40">
                  <c:v>265</c:v>
                </c:pt>
                <c:pt idx="41">
                  <c:v>266</c:v>
                </c:pt>
                <c:pt idx="42">
                  <c:v>287</c:v>
                </c:pt>
                <c:pt idx="43">
                  <c:v>343.5</c:v>
                </c:pt>
                <c:pt idx="44">
                  <c:v>349</c:v>
                </c:pt>
                <c:pt idx="45">
                  <c:v>349</c:v>
                </c:pt>
                <c:pt idx="46">
                  <c:v>516</c:v>
                </c:pt>
                <c:pt idx="47">
                  <c:v>896</c:v>
                </c:pt>
                <c:pt idx="48">
                  <c:v>1230</c:v>
                </c:pt>
                <c:pt idx="49">
                  <c:v>1541</c:v>
                </c:pt>
                <c:pt idx="50">
                  <c:v>1876</c:v>
                </c:pt>
                <c:pt idx="51">
                  <c:v>2590</c:v>
                </c:pt>
                <c:pt idx="52">
                  <c:v>3616</c:v>
                </c:pt>
                <c:pt idx="53">
                  <c:v>3907.5</c:v>
                </c:pt>
                <c:pt idx="54">
                  <c:v>4334</c:v>
                </c:pt>
                <c:pt idx="55">
                  <c:v>4988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70-4827-88BB-533BDCC6F1F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3.0000000000000001E-3</c:v>
                  </c:pt>
                  <c:pt idx="53">
                    <c:v>0</c:v>
                  </c:pt>
                  <c:pt idx="54">
                    <c:v>3.0000000000000003E-4</c:v>
                  </c:pt>
                  <c:pt idx="55">
                    <c:v>1.2999999999999999E-3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3.0000000000000001E-3</c:v>
                  </c:pt>
                  <c:pt idx="53">
                    <c:v>0</c:v>
                  </c:pt>
                  <c:pt idx="54">
                    <c:v>3.0000000000000003E-4</c:v>
                  </c:pt>
                  <c:pt idx="5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-21635</c:v>
                </c:pt>
                <c:pt idx="1">
                  <c:v>-20932</c:v>
                </c:pt>
                <c:pt idx="2">
                  <c:v>-20587</c:v>
                </c:pt>
                <c:pt idx="3">
                  <c:v>-19977</c:v>
                </c:pt>
                <c:pt idx="4">
                  <c:v>-16933</c:v>
                </c:pt>
                <c:pt idx="5">
                  <c:v>-5435</c:v>
                </c:pt>
                <c:pt idx="6">
                  <c:v>-5353</c:v>
                </c:pt>
                <c:pt idx="7">
                  <c:v>-5137</c:v>
                </c:pt>
                <c:pt idx="8">
                  <c:v>-5078</c:v>
                </c:pt>
                <c:pt idx="9">
                  <c:v>-5030</c:v>
                </c:pt>
                <c:pt idx="10">
                  <c:v>-4457</c:v>
                </c:pt>
                <c:pt idx="11">
                  <c:v>-4208</c:v>
                </c:pt>
                <c:pt idx="12">
                  <c:v>-4180</c:v>
                </c:pt>
                <c:pt idx="13">
                  <c:v>-4099</c:v>
                </c:pt>
                <c:pt idx="14">
                  <c:v>-4076</c:v>
                </c:pt>
                <c:pt idx="15">
                  <c:v>-3794.5</c:v>
                </c:pt>
                <c:pt idx="16">
                  <c:v>-1857</c:v>
                </c:pt>
                <c:pt idx="17">
                  <c:v>-1513</c:v>
                </c:pt>
                <c:pt idx="18">
                  <c:v>-1478</c:v>
                </c:pt>
                <c:pt idx="19">
                  <c:v>-668</c:v>
                </c:pt>
                <c:pt idx="20">
                  <c:v>-310</c:v>
                </c:pt>
                <c:pt idx="21">
                  <c:v>-119</c:v>
                </c:pt>
                <c:pt idx="22">
                  <c:v>-118</c:v>
                </c:pt>
                <c:pt idx="23">
                  <c:v>-117</c:v>
                </c:pt>
                <c:pt idx="24">
                  <c:v>-117</c:v>
                </c:pt>
                <c:pt idx="25">
                  <c:v>-107</c:v>
                </c:pt>
                <c:pt idx="26">
                  <c:v>-107</c:v>
                </c:pt>
                <c:pt idx="27">
                  <c:v>-61</c:v>
                </c:pt>
                <c:pt idx="28">
                  <c:v>-34</c:v>
                </c:pt>
                <c:pt idx="29">
                  <c:v>-31</c:v>
                </c:pt>
                <c:pt idx="30">
                  <c:v>-9</c:v>
                </c:pt>
                <c:pt idx="31">
                  <c:v>0</c:v>
                </c:pt>
                <c:pt idx="32">
                  <c:v>24</c:v>
                </c:pt>
                <c:pt idx="33">
                  <c:v>169</c:v>
                </c:pt>
                <c:pt idx="34">
                  <c:v>182</c:v>
                </c:pt>
                <c:pt idx="35">
                  <c:v>205</c:v>
                </c:pt>
                <c:pt idx="36">
                  <c:v>206</c:v>
                </c:pt>
                <c:pt idx="37">
                  <c:v>218</c:v>
                </c:pt>
                <c:pt idx="38">
                  <c:v>242</c:v>
                </c:pt>
                <c:pt idx="39">
                  <c:v>242</c:v>
                </c:pt>
                <c:pt idx="40">
                  <c:v>265</c:v>
                </c:pt>
                <c:pt idx="41">
                  <c:v>266</c:v>
                </c:pt>
                <c:pt idx="42">
                  <c:v>287</c:v>
                </c:pt>
                <c:pt idx="43">
                  <c:v>343.5</c:v>
                </c:pt>
                <c:pt idx="44">
                  <c:v>349</c:v>
                </c:pt>
                <c:pt idx="45">
                  <c:v>349</c:v>
                </c:pt>
                <c:pt idx="46">
                  <c:v>516</c:v>
                </c:pt>
                <c:pt idx="47">
                  <c:v>896</c:v>
                </c:pt>
                <c:pt idx="48">
                  <c:v>1230</c:v>
                </c:pt>
                <c:pt idx="49">
                  <c:v>1541</c:v>
                </c:pt>
                <c:pt idx="50">
                  <c:v>1876</c:v>
                </c:pt>
                <c:pt idx="51">
                  <c:v>2590</c:v>
                </c:pt>
                <c:pt idx="52">
                  <c:v>3616</c:v>
                </c:pt>
                <c:pt idx="53">
                  <c:v>3907.5</c:v>
                </c:pt>
                <c:pt idx="54">
                  <c:v>4334</c:v>
                </c:pt>
                <c:pt idx="55">
                  <c:v>4988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0.17691250000279979</c:v>
                </c:pt>
                <c:pt idx="1">
                  <c:v>0.15515000000232249</c:v>
                </c:pt>
                <c:pt idx="2">
                  <c:v>0.15821250000226428</c:v>
                </c:pt>
                <c:pt idx="3">
                  <c:v>0.1553375000039523</c:v>
                </c:pt>
                <c:pt idx="4">
                  <c:v>6.7987500005983748E-2</c:v>
                </c:pt>
                <c:pt idx="5">
                  <c:v>-6.7587500001536682E-2</c:v>
                </c:pt>
                <c:pt idx="6">
                  <c:v>1.1737500004528556E-2</c:v>
                </c:pt>
                <c:pt idx="7">
                  <c:v>1.8374999999650754E-3</c:v>
                </c:pt>
                <c:pt idx="8">
                  <c:v>-4.657500000030268E-2</c:v>
                </c:pt>
                <c:pt idx="9">
                  <c:v>-7.37749999971129E-2</c:v>
                </c:pt>
                <c:pt idx="10">
                  <c:v>-2.8662500000791624E-2</c:v>
                </c:pt>
                <c:pt idx="11">
                  <c:v>-1.199999991513323E-3</c:v>
                </c:pt>
                <c:pt idx="12">
                  <c:v>-2.4649999992107041E-2</c:v>
                </c:pt>
                <c:pt idx="13">
                  <c:v>-6.4487499999813735E-2</c:v>
                </c:pt>
                <c:pt idx="14">
                  <c:v>-2.4749999996856786E-2</c:v>
                </c:pt>
                <c:pt idx="15">
                  <c:v>6.9993750003050081E-2</c:v>
                </c:pt>
                <c:pt idx="16">
                  <c:v>-2.5162499994621612E-2</c:v>
                </c:pt>
                <c:pt idx="17">
                  <c:v>3.1737500001327135E-2</c:v>
                </c:pt>
                <c:pt idx="18">
                  <c:v>9.4250000038300641E-3</c:v>
                </c:pt>
                <c:pt idx="19">
                  <c:v>3.1049999997776467E-2</c:v>
                </c:pt>
                <c:pt idx="20">
                  <c:v>2.4225000008300412E-2</c:v>
                </c:pt>
                <c:pt idx="21">
                  <c:v>4.9262500004260801E-2</c:v>
                </c:pt>
                <c:pt idx="33">
                  <c:v>4.062500003783498E-3</c:v>
                </c:pt>
                <c:pt idx="34">
                  <c:v>6.1750000022584572E-3</c:v>
                </c:pt>
                <c:pt idx="35">
                  <c:v>4.9125000077765435E-3</c:v>
                </c:pt>
                <c:pt idx="36">
                  <c:v>8.0750000051921234E-3</c:v>
                </c:pt>
                <c:pt idx="37">
                  <c:v>1.0025000003224704E-2</c:v>
                </c:pt>
                <c:pt idx="38">
                  <c:v>9.2500000027939677E-4</c:v>
                </c:pt>
                <c:pt idx="40">
                  <c:v>-3.3749999420251697E-4</c:v>
                </c:pt>
                <c:pt idx="41">
                  <c:v>1.8249999993713573E-3</c:v>
                </c:pt>
                <c:pt idx="42">
                  <c:v>-7.7624999903491698E-3</c:v>
                </c:pt>
                <c:pt idx="46">
                  <c:v>4.4999999954598024E-4</c:v>
                </c:pt>
                <c:pt idx="47">
                  <c:v>3.2000000064726919E-3</c:v>
                </c:pt>
                <c:pt idx="49">
                  <c:v>2.4012500005483162E-2</c:v>
                </c:pt>
                <c:pt idx="50">
                  <c:v>2.1450000000186265E-2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70-4827-88BB-533BDCC6F1F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3.0000000000000001E-3</c:v>
                  </c:pt>
                  <c:pt idx="53">
                    <c:v>0</c:v>
                  </c:pt>
                  <c:pt idx="54">
                    <c:v>3.0000000000000003E-4</c:v>
                  </c:pt>
                  <c:pt idx="55">
                    <c:v>1.2999999999999999E-3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3.0000000000000001E-3</c:v>
                  </c:pt>
                  <c:pt idx="53">
                    <c:v>0</c:v>
                  </c:pt>
                  <c:pt idx="54">
                    <c:v>3.0000000000000003E-4</c:v>
                  </c:pt>
                  <c:pt idx="5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-21635</c:v>
                </c:pt>
                <c:pt idx="1">
                  <c:v>-20932</c:v>
                </c:pt>
                <c:pt idx="2">
                  <c:v>-20587</c:v>
                </c:pt>
                <c:pt idx="3">
                  <c:v>-19977</c:v>
                </c:pt>
                <c:pt idx="4">
                  <c:v>-16933</c:v>
                </c:pt>
                <c:pt idx="5">
                  <c:v>-5435</c:v>
                </c:pt>
                <c:pt idx="6">
                  <c:v>-5353</c:v>
                </c:pt>
                <c:pt idx="7">
                  <c:v>-5137</c:v>
                </c:pt>
                <c:pt idx="8">
                  <c:v>-5078</c:v>
                </c:pt>
                <c:pt idx="9">
                  <c:v>-5030</c:v>
                </c:pt>
                <c:pt idx="10">
                  <c:v>-4457</c:v>
                </c:pt>
                <c:pt idx="11">
                  <c:v>-4208</c:v>
                </c:pt>
                <c:pt idx="12">
                  <c:v>-4180</c:v>
                </c:pt>
                <c:pt idx="13">
                  <c:v>-4099</c:v>
                </c:pt>
                <c:pt idx="14">
                  <c:v>-4076</c:v>
                </c:pt>
                <c:pt idx="15">
                  <c:v>-3794.5</c:v>
                </c:pt>
                <c:pt idx="16">
                  <c:v>-1857</c:v>
                </c:pt>
                <c:pt idx="17">
                  <c:v>-1513</c:v>
                </c:pt>
                <c:pt idx="18">
                  <c:v>-1478</c:v>
                </c:pt>
                <c:pt idx="19">
                  <c:v>-668</c:v>
                </c:pt>
                <c:pt idx="20">
                  <c:v>-310</c:v>
                </c:pt>
                <c:pt idx="21">
                  <c:v>-119</c:v>
                </c:pt>
                <c:pt idx="22">
                  <c:v>-118</c:v>
                </c:pt>
                <c:pt idx="23">
                  <c:v>-117</c:v>
                </c:pt>
                <c:pt idx="24">
                  <c:v>-117</c:v>
                </c:pt>
                <c:pt idx="25">
                  <c:v>-107</c:v>
                </c:pt>
                <c:pt idx="26">
                  <c:v>-107</c:v>
                </c:pt>
                <c:pt idx="27">
                  <c:v>-61</c:v>
                </c:pt>
                <c:pt idx="28">
                  <c:v>-34</c:v>
                </c:pt>
                <c:pt idx="29">
                  <c:v>-31</c:v>
                </c:pt>
                <c:pt idx="30">
                  <c:v>-9</c:v>
                </c:pt>
                <c:pt idx="31">
                  <c:v>0</c:v>
                </c:pt>
                <c:pt idx="32">
                  <c:v>24</c:v>
                </c:pt>
                <c:pt idx="33">
                  <c:v>169</c:v>
                </c:pt>
                <c:pt idx="34">
                  <c:v>182</c:v>
                </c:pt>
                <c:pt idx="35">
                  <c:v>205</c:v>
                </c:pt>
                <c:pt idx="36">
                  <c:v>206</c:v>
                </c:pt>
                <c:pt idx="37">
                  <c:v>218</c:v>
                </c:pt>
                <c:pt idx="38">
                  <c:v>242</c:v>
                </c:pt>
                <c:pt idx="39">
                  <c:v>242</c:v>
                </c:pt>
                <c:pt idx="40">
                  <c:v>265</c:v>
                </c:pt>
                <c:pt idx="41">
                  <c:v>266</c:v>
                </c:pt>
                <c:pt idx="42">
                  <c:v>287</c:v>
                </c:pt>
                <c:pt idx="43">
                  <c:v>343.5</c:v>
                </c:pt>
                <c:pt idx="44">
                  <c:v>349</c:v>
                </c:pt>
                <c:pt idx="45">
                  <c:v>349</c:v>
                </c:pt>
                <c:pt idx="46">
                  <c:v>516</c:v>
                </c:pt>
                <c:pt idx="47">
                  <c:v>896</c:v>
                </c:pt>
                <c:pt idx="48">
                  <c:v>1230</c:v>
                </c:pt>
                <c:pt idx="49">
                  <c:v>1541</c:v>
                </c:pt>
                <c:pt idx="50">
                  <c:v>1876</c:v>
                </c:pt>
                <c:pt idx="51">
                  <c:v>2590</c:v>
                </c:pt>
                <c:pt idx="52">
                  <c:v>3616</c:v>
                </c:pt>
                <c:pt idx="53">
                  <c:v>3907.5</c:v>
                </c:pt>
                <c:pt idx="54">
                  <c:v>4334</c:v>
                </c:pt>
                <c:pt idx="55">
                  <c:v>4988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52">
                  <c:v>3.3800000004703179E-2</c:v>
                </c:pt>
                <c:pt idx="55">
                  <c:v>4.7749999997904524E-2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70-4827-88BB-533BDCC6F1F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3.0000000000000001E-3</c:v>
                  </c:pt>
                  <c:pt idx="53">
                    <c:v>0</c:v>
                  </c:pt>
                  <c:pt idx="54">
                    <c:v>3.0000000000000003E-4</c:v>
                  </c:pt>
                  <c:pt idx="55">
                    <c:v>1.2999999999999999E-3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3.0000000000000001E-3</c:v>
                  </c:pt>
                  <c:pt idx="53">
                    <c:v>0</c:v>
                  </c:pt>
                  <c:pt idx="54">
                    <c:v>3.0000000000000003E-4</c:v>
                  </c:pt>
                  <c:pt idx="5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-21635</c:v>
                </c:pt>
                <c:pt idx="1">
                  <c:v>-20932</c:v>
                </c:pt>
                <c:pt idx="2">
                  <c:v>-20587</c:v>
                </c:pt>
                <c:pt idx="3">
                  <c:v>-19977</c:v>
                </c:pt>
                <c:pt idx="4">
                  <c:v>-16933</c:v>
                </c:pt>
                <c:pt idx="5">
                  <c:v>-5435</c:v>
                </c:pt>
                <c:pt idx="6">
                  <c:v>-5353</c:v>
                </c:pt>
                <c:pt idx="7">
                  <c:v>-5137</c:v>
                </c:pt>
                <c:pt idx="8">
                  <c:v>-5078</c:v>
                </c:pt>
                <c:pt idx="9">
                  <c:v>-5030</c:v>
                </c:pt>
                <c:pt idx="10">
                  <c:v>-4457</c:v>
                </c:pt>
                <c:pt idx="11">
                  <c:v>-4208</c:v>
                </c:pt>
                <c:pt idx="12">
                  <c:v>-4180</c:v>
                </c:pt>
                <c:pt idx="13">
                  <c:v>-4099</c:v>
                </c:pt>
                <c:pt idx="14">
                  <c:v>-4076</c:v>
                </c:pt>
                <c:pt idx="15">
                  <c:v>-3794.5</c:v>
                </c:pt>
                <c:pt idx="16">
                  <c:v>-1857</c:v>
                </c:pt>
                <c:pt idx="17">
                  <c:v>-1513</c:v>
                </c:pt>
                <c:pt idx="18">
                  <c:v>-1478</c:v>
                </c:pt>
                <c:pt idx="19">
                  <c:v>-668</c:v>
                </c:pt>
                <c:pt idx="20">
                  <c:v>-310</c:v>
                </c:pt>
                <c:pt idx="21">
                  <c:v>-119</c:v>
                </c:pt>
                <c:pt idx="22">
                  <c:v>-118</c:v>
                </c:pt>
                <c:pt idx="23">
                  <c:v>-117</c:v>
                </c:pt>
                <c:pt idx="24">
                  <c:v>-117</c:v>
                </c:pt>
                <c:pt idx="25">
                  <c:v>-107</c:v>
                </c:pt>
                <c:pt idx="26">
                  <c:v>-107</c:v>
                </c:pt>
                <c:pt idx="27">
                  <c:v>-61</c:v>
                </c:pt>
                <c:pt idx="28">
                  <c:v>-34</c:v>
                </c:pt>
                <c:pt idx="29">
                  <c:v>-31</c:v>
                </c:pt>
                <c:pt idx="30">
                  <c:v>-9</c:v>
                </c:pt>
                <c:pt idx="31">
                  <c:v>0</c:v>
                </c:pt>
                <c:pt idx="32">
                  <c:v>24</c:v>
                </c:pt>
                <c:pt idx="33">
                  <c:v>169</c:v>
                </c:pt>
                <c:pt idx="34">
                  <c:v>182</c:v>
                </c:pt>
                <c:pt idx="35">
                  <c:v>205</c:v>
                </c:pt>
                <c:pt idx="36">
                  <c:v>206</c:v>
                </c:pt>
                <c:pt idx="37">
                  <c:v>218</c:v>
                </c:pt>
                <c:pt idx="38">
                  <c:v>242</c:v>
                </c:pt>
                <c:pt idx="39">
                  <c:v>242</c:v>
                </c:pt>
                <c:pt idx="40">
                  <c:v>265</c:v>
                </c:pt>
                <c:pt idx="41">
                  <c:v>266</c:v>
                </c:pt>
                <c:pt idx="42">
                  <c:v>287</c:v>
                </c:pt>
                <c:pt idx="43">
                  <c:v>343.5</c:v>
                </c:pt>
                <c:pt idx="44">
                  <c:v>349</c:v>
                </c:pt>
                <c:pt idx="45">
                  <c:v>349</c:v>
                </c:pt>
                <c:pt idx="46">
                  <c:v>516</c:v>
                </c:pt>
                <c:pt idx="47">
                  <c:v>896</c:v>
                </c:pt>
                <c:pt idx="48">
                  <c:v>1230</c:v>
                </c:pt>
                <c:pt idx="49">
                  <c:v>1541</c:v>
                </c:pt>
                <c:pt idx="50">
                  <c:v>1876</c:v>
                </c:pt>
                <c:pt idx="51">
                  <c:v>2590</c:v>
                </c:pt>
                <c:pt idx="52">
                  <c:v>3616</c:v>
                </c:pt>
                <c:pt idx="53">
                  <c:v>3907.5</c:v>
                </c:pt>
                <c:pt idx="54">
                  <c:v>4334</c:v>
                </c:pt>
                <c:pt idx="55">
                  <c:v>4988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22">
                  <c:v>4.5825000008335337E-2</c:v>
                </c:pt>
                <c:pt idx="23">
                  <c:v>-2.5512499996693805E-2</c:v>
                </c:pt>
                <c:pt idx="24">
                  <c:v>-2.2412499994970858E-2</c:v>
                </c:pt>
                <c:pt idx="25">
                  <c:v>1.8112500001734588E-2</c:v>
                </c:pt>
                <c:pt idx="26">
                  <c:v>2.2212500007299241E-2</c:v>
                </c:pt>
                <c:pt idx="27">
                  <c:v>4.2687500004831236E-2</c:v>
                </c:pt>
                <c:pt idx="28">
                  <c:v>4.0274999999382999E-2</c:v>
                </c:pt>
                <c:pt idx="29">
                  <c:v>1.72625000050175E-2</c:v>
                </c:pt>
                <c:pt idx="30">
                  <c:v>1.6537499999685679E-2</c:v>
                </c:pt>
                <c:pt idx="31">
                  <c:v>3.0000000042491592E-3</c:v>
                </c:pt>
                <c:pt idx="32">
                  <c:v>3.2000000064726919E-3</c:v>
                </c:pt>
                <c:pt idx="39">
                  <c:v>2.9250000006868504E-3</c:v>
                </c:pt>
                <c:pt idx="43">
                  <c:v>2.3187500046333298E-3</c:v>
                </c:pt>
                <c:pt idx="44">
                  <c:v>3.4125000092899427E-3</c:v>
                </c:pt>
                <c:pt idx="45">
                  <c:v>3.9125000039348379E-3</c:v>
                </c:pt>
                <c:pt idx="48">
                  <c:v>6.9750000038766302E-3</c:v>
                </c:pt>
                <c:pt idx="51">
                  <c:v>2.2974999999860302E-2</c:v>
                </c:pt>
                <c:pt idx="53">
                  <c:v>3.4868750008172356E-2</c:v>
                </c:pt>
                <c:pt idx="54">
                  <c:v>3.8575000005948823E-2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70-4827-88BB-533BDCC6F1F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3.0000000000000001E-3</c:v>
                  </c:pt>
                  <c:pt idx="53">
                    <c:v>0</c:v>
                  </c:pt>
                  <c:pt idx="54">
                    <c:v>3.0000000000000003E-4</c:v>
                  </c:pt>
                  <c:pt idx="55">
                    <c:v>1.2999999999999999E-3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3.0000000000000001E-3</c:v>
                  </c:pt>
                  <c:pt idx="53">
                    <c:v>0</c:v>
                  </c:pt>
                  <c:pt idx="54">
                    <c:v>3.0000000000000003E-4</c:v>
                  </c:pt>
                  <c:pt idx="5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-21635</c:v>
                </c:pt>
                <c:pt idx="1">
                  <c:v>-20932</c:v>
                </c:pt>
                <c:pt idx="2">
                  <c:v>-20587</c:v>
                </c:pt>
                <c:pt idx="3">
                  <c:v>-19977</c:v>
                </c:pt>
                <c:pt idx="4">
                  <c:v>-16933</c:v>
                </c:pt>
                <c:pt idx="5">
                  <c:v>-5435</c:v>
                </c:pt>
                <c:pt idx="6">
                  <c:v>-5353</c:v>
                </c:pt>
                <c:pt idx="7">
                  <c:v>-5137</c:v>
                </c:pt>
                <c:pt idx="8">
                  <c:v>-5078</c:v>
                </c:pt>
                <c:pt idx="9">
                  <c:v>-5030</c:v>
                </c:pt>
                <c:pt idx="10">
                  <c:v>-4457</c:v>
                </c:pt>
                <c:pt idx="11">
                  <c:v>-4208</c:v>
                </c:pt>
                <c:pt idx="12">
                  <c:v>-4180</c:v>
                </c:pt>
                <c:pt idx="13">
                  <c:v>-4099</c:v>
                </c:pt>
                <c:pt idx="14">
                  <c:v>-4076</c:v>
                </c:pt>
                <c:pt idx="15">
                  <c:v>-3794.5</c:v>
                </c:pt>
                <c:pt idx="16">
                  <c:v>-1857</c:v>
                </c:pt>
                <c:pt idx="17">
                  <c:v>-1513</c:v>
                </c:pt>
                <c:pt idx="18">
                  <c:v>-1478</c:v>
                </c:pt>
                <c:pt idx="19">
                  <c:v>-668</c:v>
                </c:pt>
                <c:pt idx="20">
                  <c:v>-310</c:v>
                </c:pt>
                <c:pt idx="21">
                  <c:v>-119</c:v>
                </c:pt>
                <c:pt idx="22">
                  <c:v>-118</c:v>
                </c:pt>
                <c:pt idx="23">
                  <c:v>-117</c:v>
                </c:pt>
                <c:pt idx="24">
                  <c:v>-117</c:v>
                </c:pt>
                <c:pt idx="25">
                  <c:v>-107</c:v>
                </c:pt>
                <c:pt idx="26">
                  <c:v>-107</c:v>
                </c:pt>
                <c:pt idx="27">
                  <c:v>-61</c:v>
                </c:pt>
                <c:pt idx="28">
                  <c:v>-34</c:v>
                </c:pt>
                <c:pt idx="29">
                  <c:v>-31</c:v>
                </c:pt>
                <c:pt idx="30">
                  <c:v>-9</c:v>
                </c:pt>
                <c:pt idx="31">
                  <c:v>0</c:v>
                </c:pt>
                <c:pt idx="32">
                  <c:v>24</c:v>
                </c:pt>
                <c:pt idx="33">
                  <c:v>169</c:v>
                </c:pt>
                <c:pt idx="34">
                  <c:v>182</c:v>
                </c:pt>
                <c:pt idx="35">
                  <c:v>205</c:v>
                </c:pt>
                <c:pt idx="36">
                  <c:v>206</c:v>
                </c:pt>
                <c:pt idx="37">
                  <c:v>218</c:v>
                </c:pt>
                <c:pt idx="38">
                  <c:v>242</c:v>
                </c:pt>
                <c:pt idx="39">
                  <c:v>242</c:v>
                </c:pt>
                <c:pt idx="40">
                  <c:v>265</c:v>
                </c:pt>
                <c:pt idx="41">
                  <c:v>266</c:v>
                </c:pt>
                <c:pt idx="42">
                  <c:v>287</c:v>
                </c:pt>
                <c:pt idx="43">
                  <c:v>343.5</c:v>
                </c:pt>
                <c:pt idx="44">
                  <c:v>349</c:v>
                </c:pt>
                <c:pt idx="45">
                  <c:v>349</c:v>
                </c:pt>
                <c:pt idx="46">
                  <c:v>516</c:v>
                </c:pt>
                <c:pt idx="47">
                  <c:v>896</c:v>
                </c:pt>
                <c:pt idx="48">
                  <c:v>1230</c:v>
                </c:pt>
                <c:pt idx="49">
                  <c:v>1541</c:v>
                </c:pt>
                <c:pt idx="50">
                  <c:v>1876</c:v>
                </c:pt>
                <c:pt idx="51">
                  <c:v>2590</c:v>
                </c:pt>
                <c:pt idx="52">
                  <c:v>3616</c:v>
                </c:pt>
                <c:pt idx="53">
                  <c:v>3907.5</c:v>
                </c:pt>
                <c:pt idx="54">
                  <c:v>4334</c:v>
                </c:pt>
                <c:pt idx="55">
                  <c:v>4988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70-4827-88BB-533BDCC6F1F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3.0000000000000001E-3</c:v>
                  </c:pt>
                  <c:pt idx="53">
                    <c:v>0</c:v>
                  </c:pt>
                  <c:pt idx="54">
                    <c:v>3.0000000000000003E-4</c:v>
                  </c:pt>
                  <c:pt idx="55">
                    <c:v>1.2999999999999999E-3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3.0000000000000001E-3</c:v>
                  </c:pt>
                  <c:pt idx="53">
                    <c:v>0</c:v>
                  </c:pt>
                  <c:pt idx="54">
                    <c:v>3.0000000000000003E-4</c:v>
                  </c:pt>
                  <c:pt idx="5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-21635</c:v>
                </c:pt>
                <c:pt idx="1">
                  <c:v>-20932</c:v>
                </c:pt>
                <c:pt idx="2">
                  <c:v>-20587</c:v>
                </c:pt>
                <c:pt idx="3">
                  <c:v>-19977</c:v>
                </c:pt>
                <c:pt idx="4">
                  <c:v>-16933</c:v>
                </c:pt>
                <c:pt idx="5">
                  <c:v>-5435</c:v>
                </c:pt>
                <c:pt idx="6">
                  <c:v>-5353</c:v>
                </c:pt>
                <c:pt idx="7">
                  <c:v>-5137</c:v>
                </c:pt>
                <c:pt idx="8">
                  <c:v>-5078</c:v>
                </c:pt>
                <c:pt idx="9">
                  <c:v>-5030</c:v>
                </c:pt>
                <c:pt idx="10">
                  <c:v>-4457</c:v>
                </c:pt>
                <c:pt idx="11">
                  <c:v>-4208</c:v>
                </c:pt>
                <c:pt idx="12">
                  <c:v>-4180</c:v>
                </c:pt>
                <c:pt idx="13">
                  <c:v>-4099</c:v>
                </c:pt>
                <c:pt idx="14">
                  <c:v>-4076</c:v>
                </c:pt>
                <c:pt idx="15">
                  <c:v>-3794.5</c:v>
                </c:pt>
                <c:pt idx="16">
                  <c:v>-1857</c:v>
                </c:pt>
                <c:pt idx="17">
                  <c:v>-1513</c:v>
                </c:pt>
                <c:pt idx="18">
                  <c:v>-1478</c:v>
                </c:pt>
                <c:pt idx="19">
                  <c:v>-668</c:v>
                </c:pt>
                <c:pt idx="20">
                  <c:v>-310</c:v>
                </c:pt>
                <c:pt idx="21">
                  <c:v>-119</c:v>
                </c:pt>
                <c:pt idx="22">
                  <c:v>-118</c:v>
                </c:pt>
                <c:pt idx="23">
                  <c:v>-117</c:v>
                </c:pt>
                <c:pt idx="24">
                  <c:v>-117</c:v>
                </c:pt>
                <c:pt idx="25">
                  <c:v>-107</c:v>
                </c:pt>
                <c:pt idx="26">
                  <c:v>-107</c:v>
                </c:pt>
                <c:pt idx="27">
                  <c:v>-61</c:v>
                </c:pt>
                <c:pt idx="28">
                  <c:v>-34</c:v>
                </c:pt>
                <c:pt idx="29">
                  <c:v>-31</c:v>
                </c:pt>
                <c:pt idx="30">
                  <c:v>-9</c:v>
                </c:pt>
                <c:pt idx="31">
                  <c:v>0</c:v>
                </c:pt>
                <c:pt idx="32">
                  <c:v>24</c:v>
                </c:pt>
                <c:pt idx="33">
                  <c:v>169</c:v>
                </c:pt>
                <c:pt idx="34">
                  <c:v>182</c:v>
                </c:pt>
                <c:pt idx="35">
                  <c:v>205</c:v>
                </c:pt>
                <c:pt idx="36">
                  <c:v>206</c:v>
                </c:pt>
                <c:pt idx="37">
                  <c:v>218</c:v>
                </c:pt>
                <c:pt idx="38">
                  <c:v>242</c:v>
                </c:pt>
                <c:pt idx="39">
                  <c:v>242</c:v>
                </c:pt>
                <c:pt idx="40">
                  <c:v>265</c:v>
                </c:pt>
                <c:pt idx="41">
                  <c:v>266</c:v>
                </c:pt>
                <c:pt idx="42">
                  <c:v>287</c:v>
                </c:pt>
                <c:pt idx="43">
                  <c:v>343.5</c:v>
                </c:pt>
                <c:pt idx="44">
                  <c:v>349</c:v>
                </c:pt>
                <c:pt idx="45">
                  <c:v>349</c:v>
                </c:pt>
                <c:pt idx="46">
                  <c:v>516</c:v>
                </c:pt>
                <c:pt idx="47">
                  <c:v>896</c:v>
                </c:pt>
                <c:pt idx="48">
                  <c:v>1230</c:v>
                </c:pt>
                <c:pt idx="49">
                  <c:v>1541</c:v>
                </c:pt>
                <c:pt idx="50">
                  <c:v>1876</c:v>
                </c:pt>
                <c:pt idx="51">
                  <c:v>2590</c:v>
                </c:pt>
                <c:pt idx="52">
                  <c:v>3616</c:v>
                </c:pt>
                <c:pt idx="53">
                  <c:v>3907.5</c:v>
                </c:pt>
                <c:pt idx="54">
                  <c:v>4334</c:v>
                </c:pt>
                <c:pt idx="55">
                  <c:v>4988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70-4827-88BB-533BDCC6F1F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3.0000000000000001E-3</c:v>
                  </c:pt>
                  <c:pt idx="53">
                    <c:v>0</c:v>
                  </c:pt>
                  <c:pt idx="54">
                    <c:v>3.0000000000000003E-4</c:v>
                  </c:pt>
                  <c:pt idx="55">
                    <c:v>1.2999999999999999E-3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3.0000000000000001E-3</c:v>
                  </c:pt>
                  <c:pt idx="53">
                    <c:v>0</c:v>
                  </c:pt>
                  <c:pt idx="54">
                    <c:v>3.0000000000000003E-4</c:v>
                  </c:pt>
                  <c:pt idx="5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-21635</c:v>
                </c:pt>
                <c:pt idx="1">
                  <c:v>-20932</c:v>
                </c:pt>
                <c:pt idx="2">
                  <c:v>-20587</c:v>
                </c:pt>
                <c:pt idx="3">
                  <c:v>-19977</c:v>
                </c:pt>
                <c:pt idx="4">
                  <c:v>-16933</c:v>
                </c:pt>
                <c:pt idx="5">
                  <c:v>-5435</c:v>
                </c:pt>
                <c:pt idx="6">
                  <c:v>-5353</c:v>
                </c:pt>
                <c:pt idx="7">
                  <c:v>-5137</c:v>
                </c:pt>
                <c:pt idx="8">
                  <c:v>-5078</c:v>
                </c:pt>
                <c:pt idx="9">
                  <c:v>-5030</c:v>
                </c:pt>
                <c:pt idx="10">
                  <c:v>-4457</c:v>
                </c:pt>
                <c:pt idx="11">
                  <c:v>-4208</c:v>
                </c:pt>
                <c:pt idx="12">
                  <c:v>-4180</c:v>
                </c:pt>
                <c:pt idx="13">
                  <c:v>-4099</c:v>
                </c:pt>
                <c:pt idx="14">
                  <c:v>-4076</c:v>
                </c:pt>
                <c:pt idx="15">
                  <c:v>-3794.5</c:v>
                </c:pt>
                <c:pt idx="16">
                  <c:v>-1857</c:v>
                </c:pt>
                <c:pt idx="17">
                  <c:v>-1513</c:v>
                </c:pt>
                <c:pt idx="18">
                  <c:v>-1478</c:v>
                </c:pt>
                <c:pt idx="19">
                  <c:v>-668</c:v>
                </c:pt>
                <c:pt idx="20">
                  <c:v>-310</c:v>
                </c:pt>
                <c:pt idx="21">
                  <c:v>-119</c:v>
                </c:pt>
                <c:pt idx="22">
                  <c:v>-118</c:v>
                </c:pt>
                <c:pt idx="23">
                  <c:v>-117</c:v>
                </c:pt>
                <c:pt idx="24">
                  <c:v>-117</c:v>
                </c:pt>
                <c:pt idx="25">
                  <c:v>-107</c:v>
                </c:pt>
                <c:pt idx="26">
                  <c:v>-107</c:v>
                </c:pt>
                <c:pt idx="27">
                  <c:v>-61</c:v>
                </c:pt>
                <c:pt idx="28">
                  <c:v>-34</c:v>
                </c:pt>
                <c:pt idx="29">
                  <c:v>-31</c:v>
                </c:pt>
                <c:pt idx="30">
                  <c:v>-9</c:v>
                </c:pt>
                <c:pt idx="31">
                  <c:v>0</c:v>
                </c:pt>
                <c:pt idx="32">
                  <c:v>24</c:v>
                </c:pt>
                <c:pt idx="33">
                  <c:v>169</c:v>
                </c:pt>
                <c:pt idx="34">
                  <c:v>182</c:v>
                </c:pt>
                <c:pt idx="35">
                  <c:v>205</c:v>
                </c:pt>
                <c:pt idx="36">
                  <c:v>206</c:v>
                </c:pt>
                <c:pt idx="37">
                  <c:v>218</c:v>
                </c:pt>
                <c:pt idx="38">
                  <c:v>242</c:v>
                </c:pt>
                <c:pt idx="39">
                  <c:v>242</c:v>
                </c:pt>
                <c:pt idx="40">
                  <c:v>265</c:v>
                </c:pt>
                <c:pt idx="41">
                  <c:v>266</c:v>
                </c:pt>
                <c:pt idx="42">
                  <c:v>287</c:v>
                </c:pt>
                <c:pt idx="43">
                  <c:v>343.5</c:v>
                </c:pt>
                <c:pt idx="44">
                  <c:v>349</c:v>
                </c:pt>
                <c:pt idx="45">
                  <c:v>349</c:v>
                </c:pt>
                <c:pt idx="46">
                  <c:v>516</c:v>
                </c:pt>
                <c:pt idx="47">
                  <c:v>896</c:v>
                </c:pt>
                <c:pt idx="48">
                  <c:v>1230</c:v>
                </c:pt>
                <c:pt idx="49">
                  <c:v>1541</c:v>
                </c:pt>
                <c:pt idx="50">
                  <c:v>1876</c:v>
                </c:pt>
                <c:pt idx="51">
                  <c:v>2590</c:v>
                </c:pt>
                <c:pt idx="52">
                  <c:v>3616</c:v>
                </c:pt>
                <c:pt idx="53">
                  <c:v>3907.5</c:v>
                </c:pt>
                <c:pt idx="54">
                  <c:v>4334</c:v>
                </c:pt>
                <c:pt idx="55">
                  <c:v>4988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70-4827-88BB-533BDCC6F1F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-21635</c:v>
                </c:pt>
                <c:pt idx="1">
                  <c:v>-20932</c:v>
                </c:pt>
                <c:pt idx="2">
                  <c:v>-20587</c:v>
                </c:pt>
                <c:pt idx="3">
                  <c:v>-19977</c:v>
                </c:pt>
                <c:pt idx="4">
                  <c:v>-16933</c:v>
                </c:pt>
                <c:pt idx="5">
                  <c:v>-5435</c:v>
                </c:pt>
                <c:pt idx="6">
                  <c:v>-5353</c:v>
                </c:pt>
                <c:pt idx="7">
                  <c:v>-5137</c:v>
                </c:pt>
                <c:pt idx="8">
                  <c:v>-5078</c:v>
                </c:pt>
                <c:pt idx="9">
                  <c:v>-5030</c:v>
                </c:pt>
                <c:pt idx="10">
                  <c:v>-4457</c:v>
                </c:pt>
                <c:pt idx="11">
                  <c:v>-4208</c:v>
                </c:pt>
                <c:pt idx="12">
                  <c:v>-4180</c:v>
                </c:pt>
                <c:pt idx="13">
                  <c:v>-4099</c:v>
                </c:pt>
                <c:pt idx="14">
                  <c:v>-4076</c:v>
                </c:pt>
                <c:pt idx="15">
                  <c:v>-3794.5</c:v>
                </c:pt>
                <c:pt idx="16">
                  <c:v>-1857</c:v>
                </c:pt>
                <c:pt idx="17">
                  <c:v>-1513</c:v>
                </c:pt>
                <c:pt idx="18">
                  <c:v>-1478</c:v>
                </c:pt>
                <c:pt idx="19">
                  <c:v>-668</c:v>
                </c:pt>
                <c:pt idx="20">
                  <c:v>-310</c:v>
                </c:pt>
                <c:pt idx="21">
                  <c:v>-119</c:v>
                </c:pt>
                <c:pt idx="22">
                  <c:v>-118</c:v>
                </c:pt>
                <c:pt idx="23">
                  <c:v>-117</c:v>
                </c:pt>
                <c:pt idx="24">
                  <c:v>-117</c:v>
                </c:pt>
                <c:pt idx="25">
                  <c:v>-107</c:v>
                </c:pt>
                <c:pt idx="26">
                  <c:v>-107</c:v>
                </c:pt>
                <c:pt idx="27">
                  <c:v>-61</c:v>
                </c:pt>
                <c:pt idx="28">
                  <c:v>-34</c:v>
                </c:pt>
                <c:pt idx="29">
                  <c:v>-31</c:v>
                </c:pt>
                <c:pt idx="30">
                  <c:v>-9</c:v>
                </c:pt>
                <c:pt idx="31">
                  <c:v>0</c:v>
                </c:pt>
                <c:pt idx="32">
                  <c:v>24</c:v>
                </c:pt>
                <c:pt idx="33">
                  <c:v>169</c:v>
                </c:pt>
                <c:pt idx="34">
                  <c:v>182</c:v>
                </c:pt>
                <c:pt idx="35">
                  <c:v>205</c:v>
                </c:pt>
                <c:pt idx="36">
                  <c:v>206</c:v>
                </c:pt>
                <c:pt idx="37">
                  <c:v>218</c:v>
                </c:pt>
                <c:pt idx="38">
                  <c:v>242</c:v>
                </c:pt>
                <c:pt idx="39">
                  <c:v>242</c:v>
                </c:pt>
                <c:pt idx="40">
                  <c:v>265</c:v>
                </c:pt>
                <c:pt idx="41">
                  <c:v>266</c:v>
                </c:pt>
                <c:pt idx="42">
                  <c:v>287</c:v>
                </c:pt>
                <c:pt idx="43">
                  <c:v>343.5</c:v>
                </c:pt>
                <c:pt idx="44">
                  <c:v>349</c:v>
                </c:pt>
                <c:pt idx="45">
                  <c:v>349</c:v>
                </c:pt>
                <c:pt idx="46">
                  <c:v>516</c:v>
                </c:pt>
                <c:pt idx="47">
                  <c:v>896</c:v>
                </c:pt>
                <c:pt idx="48">
                  <c:v>1230</c:v>
                </c:pt>
                <c:pt idx="49">
                  <c:v>1541</c:v>
                </c:pt>
                <c:pt idx="50">
                  <c:v>1876</c:v>
                </c:pt>
                <c:pt idx="51">
                  <c:v>2590</c:v>
                </c:pt>
                <c:pt idx="52">
                  <c:v>3616</c:v>
                </c:pt>
                <c:pt idx="53">
                  <c:v>3907.5</c:v>
                </c:pt>
                <c:pt idx="54">
                  <c:v>4334</c:v>
                </c:pt>
                <c:pt idx="55">
                  <c:v>4988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30">
                  <c:v>5.1981965376743714E-4</c:v>
                </c:pt>
                <c:pt idx="31">
                  <c:v>6.0197410196197176E-4</c:v>
                </c:pt>
                <c:pt idx="32">
                  <c:v>8.2105263048073073E-4</c:v>
                </c:pt>
                <c:pt idx="33">
                  <c:v>2.1446520736148997E-3</c:v>
                </c:pt>
                <c:pt idx="34">
                  <c:v>2.263319609895894E-3</c:v>
                </c:pt>
                <c:pt idx="35">
                  <c:v>2.4732698663930382E-3</c:v>
                </c:pt>
                <c:pt idx="36">
                  <c:v>2.4823981384146532E-3</c:v>
                </c:pt>
                <c:pt idx="37">
                  <c:v>2.5919374026740325E-3</c:v>
                </c:pt>
                <c:pt idx="38">
                  <c:v>2.8110159311927918E-3</c:v>
                </c:pt>
                <c:pt idx="39">
                  <c:v>2.8110159311927918E-3</c:v>
                </c:pt>
                <c:pt idx="40">
                  <c:v>3.0209661876899356E-3</c:v>
                </c:pt>
                <c:pt idx="41">
                  <c:v>3.0300944597115506E-3</c:v>
                </c:pt>
                <c:pt idx="42">
                  <c:v>3.2217881721654648E-3</c:v>
                </c:pt>
                <c:pt idx="43">
                  <c:v>3.7375355413867099E-3</c:v>
                </c:pt>
                <c:pt idx="44">
                  <c:v>3.7877410375055922E-3</c:v>
                </c:pt>
                <c:pt idx="45">
                  <c:v>3.7877410375055922E-3</c:v>
                </c:pt>
                <c:pt idx="46">
                  <c:v>5.3121624651152905E-3</c:v>
                </c:pt>
                <c:pt idx="47">
                  <c:v>8.7809058333289738E-3</c:v>
                </c:pt>
                <c:pt idx="48">
                  <c:v>1.182974868854837E-2</c:v>
                </c:pt>
                <c:pt idx="49">
                  <c:v>1.4668641287270622E-2</c:v>
                </c:pt>
                <c:pt idx="50">
                  <c:v>1.7726612414511633E-2</c:v>
                </c:pt>
                <c:pt idx="51">
                  <c:v>2.4244198637944712E-2</c:v>
                </c:pt>
                <c:pt idx="52">
                  <c:v>3.3609805732121661E-2</c:v>
                </c:pt>
                <c:pt idx="53">
                  <c:v>3.6270697026422417E-2</c:v>
                </c:pt>
                <c:pt idx="54">
                  <c:v>4.0163905043641202E-2</c:v>
                </c:pt>
                <c:pt idx="55">
                  <c:v>4.6133794945777386E-2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70-4827-88BB-533BDCC6F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9840088"/>
        <c:axId val="1"/>
      </c:scatterChart>
      <c:valAx>
        <c:axId val="7998400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363128491620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2681564245807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9840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37988826815644"/>
          <c:y val="0.9204921861831491"/>
          <c:w val="0.583798882681564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V0860 Cas - O-C Diagr.</a:t>
            </a:r>
          </a:p>
        </c:rich>
      </c:tx>
      <c:layout>
        <c:manualLayout>
          <c:xMode val="edge"/>
          <c:yMode val="edge"/>
          <c:x val="0.3874023344766419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91788555543601"/>
          <c:y val="0.14634168126798494"/>
          <c:w val="0.82705830916894008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-21635</c:v>
                </c:pt>
                <c:pt idx="1">
                  <c:v>-20932</c:v>
                </c:pt>
                <c:pt idx="2">
                  <c:v>-20587</c:v>
                </c:pt>
                <c:pt idx="3">
                  <c:v>-19977</c:v>
                </c:pt>
                <c:pt idx="4">
                  <c:v>-16933</c:v>
                </c:pt>
                <c:pt idx="5">
                  <c:v>-5435</c:v>
                </c:pt>
                <c:pt idx="6">
                  <c:v>-5353</c:v>
                </c:pt>
                <c:pt idx="7">
                  <c:v>-5137</c:v>
                </c:pt>
                <c:pt idx="8">
                  <c:v>-5078</c:v>
                </c:pt>
                <c:pt idx="9">
                  <c:v>-5030</c:v>
                </c:pt>
                <c:pt idx="10">
                  <c:v>-4457</c:v>
                </c:pt>
                <c:pt idx="11">
                  <c:v>-4208</c:v>
                </c:pt>
                <c:pt idx="12">
                  <c:v>-4180</c:v>
                </c:pt>
                <c:pt idx="13">
                  <c:v>-4099</c:v>
                </c:pt>
                <c:pt idx="14">
                  <c:v>-4076</c:v>
                </c:pt>
                <c:pt idx="15">
                  <c:v>-3794.5</c:v>
                </c:pt>
                <c:pt idx="16">
                  <c:v>-1857</c:v>
                </c:pt>
                <c:pt idx="17">
                  <c:v>-1513</c:v>
                </c:pt>
                <c:pt idx="18">
                  <c:v>-1478</c:v>
                </c:pt>
                <c:pt idx="19">
                  <c:v>-668</c:v>
                </c:pt>
                <c:pt idx="20">
                  <c:v>-310</c:v>
                </c:pt>
                <c:pt idx="21">
                  <c:v>-119</c:v>
                </c:pt>
                <c:pt idx="22">
                  <c:v>-118</c:v>
                </c:pt>
                <c:pt idx="23">
                  <c:v>-117</c:v>
                </c:pt>
                <c:pt idx="24">
                  <c:v>-117</c:v>
                </c:pt>
                <c:pt idx="25">
                  <c:v>-107</c:v>
                </c:pt>
                <c:pt idx="26">
                  <c:v>-107</c:v>
                </c:pt>
                <c:pt idx="27">
                  <c:v>-61</c:v>
                </c:pt>
                <c:pt idx="28">
                  <c:v>-34</c:v>
                </c:pt>
                <c:pt idx="29">
                  <c:v>-31</c:v>
                </c:pt>
                <c:pt idx="30">
                  <c:v>-9</c:v>
                </c:pt>
                <c:pt idx="31">
                  <c:v>0</c:v>
                </c:pt>
                <c:pt idx="32">
                  <c:v>24</c:v>
                </c:pt>
                <c:pt idx="33">
                  <c:v>169</c:v>
                </c:pt>
                <c:pt idx="34">
                  <c:v>182</c:v>
                </c:pt>
                <c:pt idx="35">
                  <c:v>205</c:v>
                </c:pt>
                <c:pt idx="36">
                  <c:v>206</c:v>
                </c:pt>
                <c:pt idx="37">
                  <c:v>218</c:v>
                </c:pt>
                <c:pt idx="38">
                  <c:v>242</c:v>
                </c:pt>
                <c:pt idx="39">
                  <c:v>242</c:v>
                </c:pt>
                <c:pt idx="40">
                  <c:v>265</c:v>
                </c:pt>
                <c:pt idx="41">
                  <c:v>266</c:v>
                </c:pt>
                <c:pt idx="42">
                  <c:v>287</c:v>
                </c:pt>
                <c:pt idx="43">
                  <c:v>343.5</c:v>
                </c:pt>
                <c:pt idx="44">
                  <c:v>349</c:v>
                </c:pt>
                <c:pt idx="45">
                  <c:v>349</c:v>
                </c:pt>
                <c:pt idx="46">
                  <c:v>516</c:v>
                </c:pt>
                <c:pt idx="47">
                  <c:v>896</c:v>
                </c:pt>
                <c:pt idx="48">
                  <c:v>1230</c:v>
                </c:pt>
                <c:pt idx="49">
                  <c:v>1541</c:v>
                </c:pt>
                <c:pt idx="50">
                  <c:v>1876</c:v>
                </c:pt>
                <c:pt idx="51">
                  <c:v>2590</c:v>
                </c:pt>
                <c:pt idx="52">
                  <c:v>3616</c:v>
                </c:pt>
                <c:pt idx="53">
                  <c:v>3907.5</c:v>
                </c:pt>
                <c:pt idx="54">
                  <c:v>4334</c:v>
                </c:pt>
                <c:pt idx="55">
                  <c:v>4988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08-4556-BCB1-679EC7F50B2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3.0000000000000001E-3</c:v>
                  </c:pt>
                  <c:pt idx="53">
                    <c:v>0</c:v>
                  </c:pt>
                  <c:pt idx="54">
                    <c:v>3.0000000000000003E-4</c:v>
                  </c:pt>
                  <c:pt idx="55">
                    <c:v>1.2999999999999999E-3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3.0000000000000001E-3</c:v>
                  </c:pt>
                  <c:pt idx="53">
                    <c:v>0</c:v>
                  </c:pt>
                  <c:pt idx="54">
                    <c:v>3.0000000000000003E-4</c:v>
                  </c:pt>
                  <c:pt idx="5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-21635</c:v>
                </c:pt>
                <c:pt idx="1">
                  <c:v>-20932</c:v>
                </c:pt>
                <c:pt idx="2">
                  <c:v>-20587</c:v>
                </c:pt>
                <c:pt idx="3">
                  <c:v>-19977</c:v>
                </c:pt>
                <c:pt idx="4">
                  <c:v>-16933</c:v>
                </c:pt>
                <c:pt idx="5">
                  <c:v>-5435</c:v>
                </c:pt>
                <c:pt idx="6">
                  <c:v>-5353</c:v>
                </c:pt>
                <c:pt idx="7">
                  <c:v>-5137</c:v>
                </c:pt>
                <c:pt idx="8">
                  <c:v>-5078</c:v>
                </c:pt>
                <c:pt idx="9">
                  <c:v>-5030</c:v>
                </c:pt>
                <c:pt idx="10">
                  <c:v>-4457</c:v>
                </c:pt>
                <c:pt idx="11">
                  <c:v>-4208</c:v>
                </c:pt>
                <c:pt idx="12">
                  <c:v>-4180</c:v>
                </c:pt>
                <c:pt idx="13">
                  <c:v>-4099</c:v>
                </c:pt>
                <c:pt idx="14">
                  <c:v>-4076</c:v>
                </c:pt>
                <c:pt idx="15">
                  <c:v>-3794.5</c:v>
                </c:pt>
                <c:pt idx="16">
                  <c:v>-1857</c:v>
                </c:pt>
                <c:pt idx="17">
                  <c:v>-1513</c:v>
                </c:pt>
                <c:pt idx="18">
                  <c:v>-1478</c:v>
                </c:pt>
                <c:pt idx="19">
                  <c:v>-668</c:v>
                </c:pt>
                <c:pt idx="20">
                  <c:v>-310</c:v>
                </c:pt>
                <c:pt idx="21">
                  <c:v>-119</c:v>
                </c:pt>
                <c:pt idx="22">
                  <c:v>-118</c:v>
                </c:pt>
                <c:pt idx="23">
                  <c:v>-117</c:v>
                </c:pt>
                <c:pt idx="24">
                  <c:v>-117</c:v>
                </c:pt>
                <c:pt idx="25">
                  <c:v>-107</c:v>
                </c:pt>
                <c:pt idx="26">
                  <c:v>-107</c:v>
                </c:pt>
                <c:pt idx="27">
                  <c:v>-61</c:v>
                </c:pt>
                <c:pt idx="28">
                  <c:v>-34</c:v>
                </c:pt>
                <c:pt idx="29">
                  <c:v>-31</c:v>
                </c:pt>
                <c:pt idx="30">
                  <c:v>-9</c:v>
                </c:pt>
                <c:pt idx="31">
                  <c:v>0</c:v>
                </c:pt>
                <c:pt idx="32">
                  <c:v>24</c:v>
                </c:pt>
                <c:pt idx="33">
                  <c:v>169</c:v>
                </c:pt>
                <c:pt idx="34">
                  <c:v>182</c:v>
                </c:pt>
                <c:pt idx="35">
                  <c:v>205</c:v>
                </c:pt>
                <c:pt idx="36">
                  <c:v>206</c:v>
                </c:pt>
                <c:pt idx="37">
                  <c:v>218</c:v>
                </c:pt>
                <c:pt idx="38">
                  <c:v>242</c:v>
                </c:pt>
                <c:pt idx="39">
                  <c:v>242</c:v>
                </c:pt>
                <c:pt idx="40">
                  <c:v>265</c:v>
                </c:pt>
                <c:pt idx="41">
                  <c:v>266</c:v>
                </c:pt>
                <c:pt idx="42">
                  <c:v>287</c:v>
                </c:pt>
                <c:pt idx="43">
                  <c:v>343.5</c:v>
                </c:pt>
                <c:pt idx="44">
                  <c:v>349</c:v>
                </c:pt>
                <c:pt idx="45">
                  <c:v>349</c:v>
                </c:pt>
                <c:pt idx="46">
                  <c:v>516</c:v>
                </c:pt>
                <c:pt idx="47">
                  <c:v>896</c:v>
                </c:pt>
                <c:pt idx="48">
                  <c:v>1230</c:v>
                </c:pt>
                <c:pt idx="49">
                  <c:v>1541</c:v>
                </c:pt>
                <c:pt idx="50">
                  <c:v>1876</c:v>
                </c:pt>
                <c:pt idx="51">
                  <c:v>2590</c:v>
                </c:pt>
                <c:pt idx="52">
                  <c:v>3616</c:v>
                </c:pt>
                <c:pt idx="53">
                  <c:v>3907.5</c:v>
                </c:pt>
                <c:pt idx="54">
                  <c:v>4334</c:v>
                </c:pt>
                <c:pt idx="55">
                  <c:v>4988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0.17691250000279979</c:v>
                </c:pt>
                <c:pt idx="1">
                  <c:v>0.15515000000232249</c:v>
                </c:pt>
                <c:pt idx="2">
                  <c:v>0.15821250000226428</c:v>
                </c:pt>
                <c:pt idx="3">
                  <c:v>0.1553375000039523</c:v>
                </c:pt>
                <c:pt idx="4">
                  <c:v>6.7987500005983748E-2</c:v>
                </c:pt>
                <c:pt idx="5">
                  <c:v>-6.7587500001536682E-2</c:v>
                </c:pt>
                <c:pt idx="6">
                  <c:v>1.1737500004528556E-2</c:v>
                </c:pt>
                <c:pt idx="7">
                  <c:v>1.8374999999650754E-3</c:v>
                </c:pt>
                <c:pt idx="8">
                  <c:v>-4.657500000030268E-2</c:v>
                </c:pt>
                <c:pt idx="9">
                  <c:v>-7.37749999971129E-2</c:v>
                </c:pt>
                <c:pt idx="10">
                  <c:v>-2.8662500000791624E-2</c:v>
                </c:pt>
                <c:pt idx="11">
                  <c:v>-1.199999991513323E-3</c:v>
                </c:pt>
                <c:pt idx="12">
                  <c:v>-2.4649999992107041E-2</c:v>
                </c:pt>
                <c:pt idx="13">
                  <c:v>-6.4487499999813735E-2</c:v>
                </c:pt>
                <c:pt idx="14">
                  <c:v>-2.4749999996856786E-2</c:v>
                </c:pt>
                <c:pt idx="15">
                  <c:v>6.9993750003050081E-2</c:v>
                </c:pt>
                <c:pt idx="16">
                  <c:v>-2.5162499994621612E-2</c:v>
                </c:pt>
                <c:pt idx="17">
                  <c:v>3.1737500001327135E-2</c:v>
                </c:pt>
                <c:pt idx="18">
                  <c:v>9.4250000038300641E-3</c:v>
                </c:pt>
                <c:pt idx="19">
                  <c:v>3.1049999997776467E-2</c:v>
                </c:pt>
                <c:pt idx="20">
                  <c:v>2.4225000008300412E-2</c:v>
                </c:pt>
                <c:pt idx="21">
                  <c:v>4.9262500004260801E-2</c:v>
                </c:pt>
                <c:pt idx="33">
                  <c:v>4.062500003783498E-3</c:v>
                </c:pt>
                <c:pt idx="34">
                  <c:v>6.1750000022584572E-3</c:v>
                </c:pt>
                <c:pt idx="35">
                  <c:v>4.9125000077765435E-3</c:v>
                </c:pt>
                <c:pt idx="36">
                  <c:v>8.0750000051921234E-3</c:v>
                </c:pt>
                <c:pt idx="37">
                  <c:v>1.0025000003224704E-2</c:v>
                </c:pt>
                <c:pt idx="38">
                  <c:v>9.2500000027939677E-4</c:v>
                </c:pt>
                <c:pt idx="40">
                  <c:v>-3.3749999420251697E-4</c:v>
                </c:pt>
                <c:pt idx="41">
                  <c:v>1.8249999993713573E-3</c:v>
                </c:pt>
                <c:pt idx="42">
                  <c:v>-7.7624999903491698E-3</c:v>
                </c:pt>
                <c:pt idx="46">
                  <c:v>4.4999999954598024E-4</c:v>
                </c:pt>
                <c:pt idx="47">
                  <c:v>3.2000000064726919E-3</c:v>
                </c:pt>
                <c:pt idx="49">
                  <c:v>2.4012500005483162E-2</c:v>
                </c:pt>
                <c:pt idx="50">
                  <c:v>2.1450000000186265E-2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08-4556-BCB1-679EC7F50B2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3.0000000000000001E-3</c:v>
                  </c:pt>
                  <c:pt idx="53">
                    <c:v>0</c:v>
                  </c:pt>
                  <c:pt idx="54">
                    <c:v>3.0000000000000003E-4</c:v>
                  </c:pt>
                  <c:pt idx="55">
                    <c:v>1.2999999999999999E-3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3.0000000000000001E-3</c:v>
                  </c:pt>
                  <c:pt idx="53">
                    <c:v>0</c:v>
                  </c:pt>
                  <c:pt idx="54">
                    <c:v>3.0000000000000003E-4</c:v>
                  </c:pt>
                  <c:pt idx="5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-21635</c:v>
                </c:pt>
                <c:pt idx="1">
                  <c:v>-20932</c:v>
                </c:pt>
                <c:pt idx="2">
                  <c:v>-20587</c:v>
                </c:pt>
                <c:pt idx="3">
                  <c:v>-19977</c:v>
                </c:pt>
                <c:pt idx="4">
                  <c:v>-16933</c:v>
                </c:pt>
                <c:pt idx="5">
                  <c:v>-5435</c:v>
                </c:pt>
                <c:pt idx="6">
                  <c:v>-5353</c:v>
                </c:pt>
                <c:pt idx="7">
                  <c:v>-5137</c:v>
                </c:pt>
                <c:pt idx="8">
                  <c:v>-5078</c:v>
                </c:pt>
                <c:pt idx="9">
                  <c:v>-5030</c:v>
                </c:pt>
                <c:pt idx="10">
                  <c:v>-4457</c:v>
                </c:pt>
                <c:pt idx="11">
                  <c:v>-4208</c:v>
                </c:pt>
                <c:pt idx="12">
                  <c:v>-4180</c:v>
                </c:pt>
                <c:pt idx="13">
                  <c:v>-4099</c:v>
                </c:pt>
                <c:pt idx="14">
                  <c:v>-4076</c:v>
                </c:pt>
                <c:pt idx="15">
                  <c:v>-3794.5</c:v>
                </c:pt>
                <c:pt idx="16">
                  <c:v>-1857</c:v>
                </c:pt>
                <c:pt idx="17">
                  <c:v>-1513</c:v>
                </c:pt>
                <c:pt idx="18">
                  <c:v>-1478</c:v>
                </c:pt>
                <c:pt idx="19">
                  <c:v>-668</c:v>
                </c:pt>
                <c:pt idx="20">
                  <c:v>-310</c:v>
                </c:pt>
                <c:pt idx="21">
                  <c:v>-119</c:v>
                </c:pt>
                <c:pt idx="22">
                  <c:v>-118</c:v>
                </c:pt>
                <c:pt idx="23">
                  <c:v>-117</c:v>
                </c:pt>
                <c:pt idx="24">
                  <c:v>-117</c:v>
                </c:pt>
                <c:pt idx="25">
                  <c:v>-107</c:v>
                </c:pt>
                <c:pt idx="26">
                  <c:v>-107</c:v>
                </c:pt>
                <c:pt idx="27">
                  <c:v>-61</c:v>
                </c:pt>
                <c:pt idx="28">
                  <c:v>-34</c:v>
                </c:pt>
                <c:pt idx="29">
                  <c:v>-31</c:v>
                </c:pt>
                <c:pt idx="30">
                  <c:v>-9</c:v>
                </c:pt>
                <c:pt idx="31">
                  <c:v>0</c:v>
                </c:pt>
                <c:pt idx="32">
                  <c:v>24</c:v>
                </c:pt>
                <c:pt idx="33">
                  <c:v>169</c:v>
                </c:pt>
                <c:pt idx="34">
                  <c:v>182</c:v>
                </c:pt>
                <c:pt idx="35">
                  <c:v>205</c:v>
                </c:pt>
                <c:pt idx="36">
                  <c:v>206</c:v>
                </c:pt>
                <c:pt idx="37">
                  <c:v>218</c:v>
                </c:pt>
                <c:pt idx="38">
                  <c:v>242</c:v>
                </c:pt>
                <c:pt idx="39">
                  <c:v>242</c:v>
                </c:pt>
                <c:pt idx="40">
                  <c:v>265</c:v>
                </c:pt>
                <c:pt idx="41">
                  <c:v>266</c:v>
                </c:pt>
                <c:pt idx="42">
                  <c:v>287</c:v>
                </c:pt>
                <c:pt idx="43">
                  <c:v>343.5</c:v>
                </c:pt>
                <c:pt idx="44">
                  <c:v>349</c:v>
                </c:pt>
                <c:pt idx="45">
                  <c:v>349</c:v>
                </c:pt>
                <c:pt idx="46">
                  <c:v>516</c:v>
                </c:pt>
                <c:pt idx="47">
                  <c:v>896</c:v>
                </c:pt>
                <c:pt idx="48">
                  <c:v>1230</c:v>
                </c:pt>
                <c:pt idx="49">
                  <c:v>1541</c:v>
                </c:pt>
                <c:pt idx="50">
                  <c:v>1876</c:v>
                </c:pt>
                <c:pt idx="51">
                  <c:v>2590</c:v>
                </c:pt>
                <c:pt idx="52">
                  <c:v>3616</c:v>
                </c:pt>
                <c:pt idx="53">
                  <c:v>3907.5</c:v>
                </c:pt>
                <c:pt idx="54">
                  <c:v>4334</c:v>
                </c:pt>
                <c:pt idx="55">
                  <c:v>4988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52">
                  <c:v>3.3800000004703179E-2</c:v>
                </c:pt>
                <c:pt idx="55">
                  <c:v>4.7749999997904524E-2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08-4556-BCB1-679EC7F50B2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3.0000000000000001E-3</c:v>
                  </c:pt>
                  <c:pt idx="53">
                    <c:v>0</c:v>
                  </c:pt>
                  <c:pt idx="54">
                    <c:v>3.0000000000000003E-4</c:v>
                  </c:pt>
                  <c:pt idx="55">
                    <c:v>1.2999999999999999E-3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3.0000000000000001E-3</c:v>
                  </c:pt>
                  <c:pt idx="53">
                    <c:v>0</c:v>
                  </c:pt>
                  <c:pt idx="54">
                    <c:v>3.0000000000000003E-4</c:v>
                  </c:pt>
                  <c:pt idx="5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-21635</c:v>
                </c:pt>
                <c:pt idx="1">
                  <c:v>-20932</c:v>
                </c:pt>
                <c:pt idx="2">
                  <c:v>-20587</c:v>
                </c:pt>
                <c:pt idx="3">
                  <c:v>-19977</c:v>
                </c:pt>
                <c:pt idx="4">
                  <c:v>-16933</c:v>
                </c:pt>
                <c:pt idx="5">
                  <c:v>-5435</c:v>
                </c:pt>
                <c:pt idx="6">
                  <c:v>-5353</c:v>
                </c:pt>
                <c:pt idx="7">
                  <c:v>-5137</c:v>
                </c:pt>
                <c:pt idx="8">
                  <c:v>-5078</c:v>
                </c:pt>
                <c:pt idx="9">
                  <c:v>-5030</c:v>
                </c:pt>
                <c:pt idx="10">
                  <c:v>-4457</c:v>
                </c:pt>
                <c:pt idx="11">
                  <c:v>-4208</c:v>
                </c:pt>
                <c:pt idx="12">
                  <c:v>-4180</c:v>
                </c:pt>
                <c:pt idx="13">
                  <c:v>-4099</c:v>
                </c:pt>
                <c:pt idx="14">
                  <c:v>-4076</c:v>
                </c:pt>
                <c:pt idx="15">
                  <c:v>-3794.5</c:v>
                </c:pt>
                <c:pt idx="16">
                  <c:v>-1857</c:v>
                </c:pt>
                <c:pt idx="17">
                  <c:v>-1513</c:v>
                </c:pt>
                <c:pt idx="18">
                  <c:v>-1478</c:v>
                </c:pt>
                <c:pt idx="19">
                  <c:v>-668</c:v>
                </c:pt>
                <c:pt idx="20">
                  <c:v>-310</c:v>
                </c:pt>
                <c:pt idx="21">
                  <c:v>-119</c:v>
                </c:pt>
                <c:pt idx="22">
                  <c:v>-118</c:v>
                </c:pt>
                <c:pt idx="23">
                  <c:v>-117</c:v>
                </c:pt>
                <c:pt idx="24">
                  <c:v>-117</c:v>
                </c:pt>
                <c:pt idx="25">
                  <c:v>-107</c:v>
                </c:pt>
                <c:pt idx="26">
                  <c:v>-107</c:v>
                </c:pt>
                <c:pt idx="27">
                  <c:v>-61</c:v>
                </c:pt>
                <c:pt idx="28">
                  <c:v>-34</c:v>
                </c:pt>
                <c:pt idx="29">
                  <c:v>-31</c:v>
                </c:pt>
                <c:pt idx="30">
                  <c:v>-9</c:v>
                </c:pt>
                <c:pt idx="31">
                  <c:v>0</c:v>
                </c:pt>
                <c:pt idx="32">
                  <c:v>24</c:v>
                </c:pt>
                <c:pt idx="33">
                  <c:v>169</c:v>
                </c:pt>
                <c:pt idx="34">
                  <c:v>182</c:v>
                </c:pt>
                <c:pt idx="35">
                  <c:v>205</c:v>
                </c:pt>
                <c:pt idx="36">
                  <c:v>206</c:v>
                </c:pt>
                <c:pt idx="37">
                  <c:v>218</c:v>
                </c:pt>
                <c:pt idx="38">
                  <c:v>242</c:v>
                </c:pt>
                <c:pt idx="39">
                  <c:v>242</c:v>
                </c:pt>
                <c:pt idx="40">
                  <c:v>265</c:v>
                </c:pt>
                <c:pt idx="41">
                  <c:v>266</c:v>
                </c:pt>
                <c:pt idx="42">
                  <c:v>287</c:v>
                </c:pt>
                <c:pt idx="43">
                  <c:v>343.5</c:v>
                </c:pt>
                <c:pt idx="44">
                  <c:v>349</c:v>
                </c:pt>
                <c:pt idx="45">
                  <c:v>349</c:v>
                </c:pt>
                <c:pt idx="46">
                  <c:v>516</c:v>
                </c:pt>
                <c:pt idx="47">
                  <c:v>896</c:v>
                </c:pt>
                <c:pt idx="48">
                  <c:v>1230</c:v>
                </c:pt>
                <c:pt idx="49">
                  <c:v>1541</c:v>
                </c:pt>
                <c:pt idx="50">
                  <c:v>1876</c:v>
                </c:pt>
                <c:pt idx="51">
                  <c:v>2590</c:v>
                </c:pt>
                <c:pt idx="52">
                  <c:v>3616</c:v>
                </c:pt>
                <c:pt idx="53">
                  <c:v>3907.5</c:v>
                </c:pt>
                <c:pt idx="54">
                  <c:v>4334</c:v>
                </c:pt>
                <c:pt idx="55">
                  <c:v>4988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22">
                  <c:v>4.5825000008335337E-2</c:v>
                </c:pt>
                <c:pt idx="23">
                  <c:v>-2.5512499996693805E-2</c:v>
                </c:pt>
                <c:pt idx="24">
                  <c:v>-2.2412499994970858E-2</c:v>
                </c:pt>
                <c:pt idx="25">
                  <c:v>1.8112500001734588E-2</c:v>
                </c:pt>
                <c:pt idx="26">
                  <c:v>2.2212500007299241E-2</c:v>
                </c:pt>
                <c:pt idx="27">
                  <c:v>4.2687500004831236E-2</c:v>
                </c:pt>
                <c:pt idx="28">
                  <c:v>4.0274999999382999E-2</c:v>
                </c:pt>
                <c:pt idx="29">
                  <c:v>1.72625000050175E-2</c:v>
                </c:pt>
                <c:pt idx="30">
                  <c:v>1.6537499999685679E-2</c:v>
                </c:pt>
                <c:pt idx="31">
                  <c:v>3.0000000042491592E-3</c:v>
                </c:pt>
                <c:pt idx="32">
                  <c:v>3.2000000064726919E-3</c:v>
                </c:pt>
                <c:pt idx="39">
                  <c:v>2.9250000006868504E-3</c:v>
                </c:pt>
                <c:pt idx="43">
                  <c:v>2.3187500046333298E-3</c:v>
                </c:pt>
                <c:pt idx="44">
                  <c:v>3.4125000092899427E-3</c:v>
                </c:pt>
                <c:pt idx="45">
                  <c:v>3.9125000039348379E-3</c:v>
                </c:pt>
                <c:pt idx="48">
                  <c:v>6.9750000038766302E-3</c:v>
                </c:pt>
                <c:pt idx="51">
                  <c:v>2.2974999999860302E-2</c:v>
                </c:pt>
                <c:pt idx="53">
                  <c:v>3.4868750008172356E-2</c:v>
                </c:pt>
                <c:pt idx="54">
                  <c:v>3.8575000005948823E-2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08-4556-BCB1-679EC7F50B2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3.0000000000000001E-3</c:v>
                  </c:pt>
                  <c:pt idx="53">
                    <c:v>0</c:v>
                  </c:pt>
                  <c:pt idx="54">
                    <c:v>3.0000000000000003E-4</c:v>
                  </c:pt>
                  <c:pt idx="55">
                    <c:v>1.2999999999999999E-3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3.0000000000000001E-3</c:v>
                  </c:pt>
                  <c:pt idx="53">
                    <c:v>0</c:v>
                  </c:pt>
                  <c:pt idx="54">
                    <c:v>3.0000000000000003E-4</c:v>
                  </c:pt>
                  <c:pt idx="5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-21635</c:v>
                </c:pt>
                <c:pt idx="1">
                  <c:v>-20932</c:v>
                </c:pt>
                <c:pt idx="2">
                  <c:v>-20587</c:v>
                </c:pt>
                <c:pt idx="3">
                  <c:v>-19977</c:v>
                </c:pt>
                <c:pt idx="4">
                  <c:v>-16933</c:v>
                </c:pt>
                <c:pt idx="5">
                  <c:v>-5435</c:v>
                </c:pt>
                <c:pt idx="6">
                  <c:v>-5353</c:v>
                </c:pt>
                <c:pt idx="7">
                  <c:v>-5137</c:v>
                </c:pt>
                <c:pt idx="8">
                  <c:v>-5078</c:v>
                </c:pt>
                <c:pt idx="9">
                  <c:v>-5030</c:v>
                </c:pt>
                <c:pt idx="10">
                  <c:v>-4457</c:v>
                </c:pt>
                <c:pt idx="11">
                  <c:v>-4208</c:v>
                </c:pt>
                <c:pt idx="12">
                  <c:v>-4180</c:v>
                </c:pt>
                <c:pt idx="13">
                  <c:v>-4099</c:v>
                </c:pt>
                <c:pt idx="14">
                  <c:v>-4076</c:v>
                </c:pt>
                <c:pt idx="15">
                  <c:v>-3794.5</c:v>
                </c:pt>
                <c:pt idx="16">
                  <c:v>-1857</c:v>
                </c:pt>
                <c:pt idx="17">
                  <c:v>-1513</c:v>
                </c:pt>
                <c:pt idx="18">
                  <c:v>-1478</c:v>
                </c:pt>
                <c:pt idx="19">
                  <c:v>-668</c:v>
                </c:pt>
                <c:pt idx="20">
                  <c:v>-310</c:v>
                </c:pt>
                <c:pt idx="21">
                  <c:v>-119</c:v>
                </c:pt>
                <c:pt idx="22">
                  <c:v>-118</c:v>
                </c:pt>
                <c:pt idx="23">
                  <c:v>-117</c:v>
                </c:pt>
                <c:pt idx="24">
                  <c:v>-117</c:v>
                </c:pt>
                <c:pt idx="25">
                  <c:v>-107</c:v>
                </c:pt>
                <c:pt idx="26">
                  <c:v>-107</c:v>
                </c:pt>
                <c:pt idx="27">
                  <c:v>-61</c:v>
                </c:pt>
                <c:pt idx="28">
                  <c:v>-34</c:v>
                </c:pt>
                <c:pt idx="29">
                  <c:v>-31</c:v>
                </c:pt>
                <c:pt idx="30">
                  <c:v>-9</c:v>
                </c:pt>
                <c:pt idx="31">
                  <c:v>0</c:v>
                </c:pt>
                <c:pt idx="32">
                  <c:v>24</c:v>
                </c:pt>
                <c:pt idx="33">
                  <c:v>169</c:v>
                </c:pt>
                <c:pt idx="34">
                  <c:v>182</c:v>
                </c:pt>
                <c:pt idx="35">
                  <c:v>205</c:v>
                </c:pt>
                <c:pt idx="36">
                  <c:v>206</c:v>
                </c:pt>
                <c:pt idx="37">
                  <c:v>218</c:v>
                </c:pt>
                <c:pt idx="38">
                  <c:v>242</c:v>
                </c:pt>
                <c:pt idx="39">
                  <c:v>242</c:v>
                </c:pt>
                <c:pt idx="40">
                  <c:v>265</c:v>
                </c:pt>
                <c:pt idx="41">
                  <c:v>266</c:v>
                </c:pt>
                <c:pt idx="42">
                  <c:v>287</c:v>
                </c:pt>
                <c:pt idx="43">
                  <c:v>343.5</c:v>
                </c:pt>
                <c:pt idx="44">
                  <c:v>349</c:v>
                </c:pt>
                <c:pt idx="45">
                  <c:v>349</c:v>
                </c:pt>
                <c:pt idx="46">
                  <c:v>516</c:v>
                </c:pt>
                <c:pt idx="47">
                  <c:v>896</c:v>
                </c:pt>
                <c:pt idx="48">
                  <c:v>1230</c:v>
                </c:pt>
                <c:pt idx="49">
                  <c:v>1541</c:v>
                </c:pt>
                <c:pt idx="50">
                  <c:v>1876</c:v>
                </c:pt>
                <c:pt idx="51">
                  <c:v>2590</c:v>
                </c:pt>
                <c:pt idx="52">
                  <c:v>3616</c:v>
                </c:pt>
                <c:pt idx="53">
                  <c:v>3907.5</c:v>
                </c:pt>
                <c:pt idx="54">
                  <c:v>4334</c:v>
                </c:pt>
                <c:pt idx="55">
                  <c:v>4988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08-4556-BCB1-679EC7F50B2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3.0000000000000001E-3</c:v>
                  </c:pt>
                  <c:pt idx="53">
                    <c:v>0</c:v>
                  </c:pt>
                  <c:pt idx="54">
                    <c:v>3.0000000000000003E-4</c:v>
                  </c:pt>
                  <c:pt idx="55">
                    <c:v>1.2999999999999999E-3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3.0000000000000001E-3</c:v>
                  </c:pt>
                  <c:pt idx="53">
                    <c:v>0</c:v>
                  </c:pt>
                  <c:pt idx="54">
                    <c:v>3.0000000000000003E-4</c:v>
                  </c:pt>
                  <c:pt idx="5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-21635</c:v>
                </c:pt>
                <c:pt idx="1">
                  <c:v>-20932</c:v>
                </c:pt>
                <c:pt idx="2">
                  <c:v>-20587</c:v>
                </c:pt>
                <c:pt idx="3">
                  <c:v>-19977</c:v>
                </c:pt>
                <c:pt idx="4">
                  <c:v>-16933</c:v>
                </c:pt>
                <c:pt idx="5">
                  <c:v>-5435</c:v>
                </c:pt>
                <c:pt idx="6">
                  <c:v>-5353</c:v>
                </c:pt>
                <c:pt idx="7">
                  <c:v>-5137</c:v>
                </c:pt>
                <c:pt idx="8">
                  <c:v>-5078</c:v>
                </c:pt>
                <c:pt idx="9">
                  <c:v>-5030</c:v>
                </c:pt>
                <c:pt idx="10">
                  <c:v>-4457</c:v>
                </c:pt>
                <c:pt idx="11">
                  <c:v>-4208</c:v>
                </c:pt>
                <c:pt idx="12">
                  <c:v>-4180</c:v>
                </c:pt>
                <c:pt idx="13">
                  <c:v>-4099</c:v>
                </c:pt>
                <c:pt idx="14">
                  <c:v>-4076</c:v>
                </c:pt>
                <c:pt idx="15">
                  <c:v>-3794.5</c:v>
                </c:pt>
                <c:pt idx="16">
                  <c:v>-1857</c:v>
                </c:pt>
                <c:pt idx="17">
                  <c:v>-1513</c:v>
                </c:pt>
                <c:pt idx="18">
                  <c:v>-1478</c:v>
                </c:pt>
                <c:pt idx="19">
                  <c:v>-668</c:v>
                </c:pt>
                <c:pt idx="20">
                  <c:v>-310</c:v>
                </c:pt>
                <c:pt idx="21">
                  <c:v>-119</c:v>
                </c:pt>
                <c:pt idx="22">
                  <c:v>-118</c:v>
                </c:pt>
                <c:pt idx="23">
                  <c:v>-117</c:v>
                </c:pt>
                <c:pt idx="24">
                  <c:v>-117</c:v>
                </c:pt>
                <c:pt idx="25">
                  <c:v>-107</c:v>
                </c:pt>
                <c:pt idx="26">
                  <c:v>-107</c:v>
                </c:pt>
                <c:pt idx="27">
                  <c:v>-61</c:v>
                </c:pt>
                <c:pt idx="28">
                  <c:v>-34</c:v>
                </c:pt>
                <c:pt idx="29">
                  <c:v>-31</c:v>
                </c:pt>
                <c:pt idx="30">
                  <c:v>-9</c:v>
                </c:pt>
                <c:pt idx="31">
                  <c:v>0</c:v>
                </c:pt>
                <c:pt idx="32">
                  <c:v>24</c:v>
                </c:pt>
                <c:pt idx="33">
                  <c:v>169</c:v>
                </c:pt>
                <c:pt idx="34">
                  <c:v>182</c:v>
                </c:pt>
                <c:pt idx="35">
                  <c:v>205</c:v>
                </c:pt>
                <c:pt idx="36">
                  <c:v>206</c:v>
                </c:pt>
                <c:pt idx="37">
                  <c:v>218</c:v>
                </c:pt>
                <c:pt idx="38">
                  <c:v>242</c:v>
                </c:pt>
                <c:pt idx="39">
                  <c:v>242</c:v>
                </c:pt>
                <c:pt idx="40">
                  <c:v>265</c:v>
                </c:pt>
                <c:pt idx="41">
                  <c:v>266</c:v>
                </c:pt>
                <c:pt idx="42">
                  <c:v>287</c:v>
                </c:pt>
                <c:pt idx="43">
                  <c:v>343.5</c:v>
                </c:pt>
                <c:pt idx="44">
                  <c:v>349</c:v>
                </c:pt>
                <c:pt idx="45">
                  <c:v>349</c:v>
                </c:pt>
                <c:pt idx="46">
                  <c:v>516</c:v>
                </c:pt>
                <c:pt idx="47">
                  <c:v>896</c:v>
                </c:pt>
                <c:pt idx="48">
                  <c:v>1230</c:v>
                </c:pt>
                <c:pt idx="49">
                  <c:v>1541</c:v>
                </c:pt>
                <c:pt idx="50">
                  <c:v>1876</c:v>
                </c:pt>
                <c:pt idx="51">
                  <c:v>2590</c:v>
                </c:pt>
                <c:pt idx="52">
                  <c:v>3616</c:v>
                </c:pt>
                <c:pt idx="53">
                  <c:v>3907.5</c:v>
                </c:pt>
                <c:pt idx="54">
                  <c:v>4334</c:v>
                </c:pt>
                <c:pt idx="55">
                  <c:v>4988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08-4556-BCB1-679EC7F50B2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3.0000000000000001E-3</c:v>
                  </c:pt>
                  <c:pt idx="53">
                    <c:v>0</c:v>
                  </c:pt>
                  <c:pt idx="54">
                    <c:v>3.0000000000000003E-4</c:v>
                  </c:pt>
                  <c:pt idx="55">
                    <c:v>1.2999999999999999E-3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2.9999999999999997E-4</c:v>
                  </c:pt>
                  <c:pt idx="49">
                    <c:v>3.0000000000000001E-3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3.0000000000000001E-3</c:v>
                  </c:pt>
                  <c:pt idx="53">
                    <c:v>0</c:v>
                  </c:pt>
                  <c:pt idx="54">
                    <c:v>3.0000000000000003E-4</c:v>
                  </c:pt>
                  <c:pt idx="5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-21635</c:v>
                </c:pt>
                <c:pt idx="1">
                  <c:v>-20932</c:v>
                </c:pt>
                <c:pt idx="2">
                  <c:v>-20587</c:v>
                </c:pt>
                <c:pt idx="3">
                  <c:v>-19977</c:v>
                </c:pt>
                <c:pt idx="4">
                  <c:v>-16933</c:v>
                </c:pt>
                <c:pt idx="5">
                  <c:v>-5435</c:v>
                </c:pt>
                <c:pt idx="6">
                  <c:v>-5353</c:v>
                </c:pt>
                <c:pt idx="7">
                  <c:v>-5137</c:v>
                </c:pt>
                <c:pt idx="8">
                  <c:v>-5078</c:v>
                </c:pt>
                <c:pt idx="9">
                  <c:v>-5030</c:v>
                </c:pt>
                <c:pt idx="10">
                  <c:v>-4457</c:v>
                </c:pt>
                <c:pt idx="11">
                  <c:v>-4208</c:v>
                </c:pt>
                <c:pt idx="12">
                  <c:v>-4180</c:v>
                </c:pt>
                <c:pt idx="13">
                  <c:v>-4099</c:v>
                </c:pt>
                <c:pt idx="14">
                  <c:v>-4076</c:v>
                </c:pt>
                <c:pt idx="15">
                  <c:v>-3794.5</c:v>
                </c:pt>
                <c:pt idx="16">
                  <c:v>-1857</c:v>
                </c:pt>
                <c:pt idx="17">
                  <c:v>-1513</c:v>
                </c:pt>
                <c:pt idx="18">
                  <c:v>-1478</c:v>
                </c:pt>
                <c:pt idx="19">
                  <c:v>-668</c:v>
                </c:pt>
                <c:pt idx="20">
                  <c:v>-310</c:v>
                </c:pt>
                <c:pt idx="21">
                  <c:v>-119</c:v>
                </c:pt>
                <c:pt idx="22">
                  <c:v>-118</c:v>
                </c:pt>
                <c:pt idx="23">
                  <c:v>-117</c:v>
                </c:pt>
                <c:pt idx="24">
                  <c:v>-117</c:v>
                </c:pt>
                <c:pt idx="25">
                  <c:v>-107</c:v>
                </c:pt>
                <c:pt idx="26">
                  <c:v>-107</c:v>
                </c:pt>
                <c:pt idx="27">
                  <c:v>-61</c:v>
                </c:pt>
                <c:pt idx="28">
                  <c:v>-34</c:v>
                </c:pt>
                <c:pt idx="29">
                  <c:v>-31</c:v>
                </c:pt>
                <c:pt idx="30">
                  <c:v>-9</c:v>
                </c:pt>
                <c:pt idx="31">
                  <c:v>0</c:v>
                </c:pt>
                <c:pt idx="32">
                  <c:v>24</c:v>
                </c:pt>
                <c:pt idx="33">
                  <c:v>169</c:v>
                </c:pt>
                <c:pt idx="34">
                  <c:v>182</c:v>
                </c:pt>
                <c:pt idx="35">
                  <c:v>205</c:v>
                </c:pt>
                <c:pt idx="36">
                  <c:v>206</c:v>
                </c:pt>
                <c:pt idx="37">
                  <c:v>218</c:v>
                </c:pt>
                <c:pt idx="38">
                  <c:v>242</c:v>
                </c:pt>
                <c:pt idx="39">
                  <c:v>242</c:v>
                </c:pt>
                <c:pt idx="40">
                  <c:v>265</c:v>
                </c:pt>
                <c:pt idx="41">
                  <c:v>266</c:v>
                </c:pt>
                <c:pt idx="42">
                  <c:v>287</c:v>
                </c:pt>
                <c:pt idx="43">
                  <c:v>343.5</c:v>
                </c:pt>
                <c:pt idx="44">
                  <c:v>349</c:v>
                </c:pt>
                <c:pt idx="45">
                  <c:v>349</c:v>
                </c:pt>
                <c:pt idx="46">
                  <c:v>516</c:v>
                </c:pt>
                <c:pt idx="47">
                  <c:v>896</c:v>
                </c:pt>
                <c:pt idx="48">
                  <c:v>1230</c:v>
                </c:pt>
                <c:pt idx="49">
                  <c:v>1541</c:v>
                </c:pt>
                <c:pt idx="50">
                  <c:v>1876</c:v>
                </c:pt>
                <c:pt idx="51">
                  <c:v>2590</c:v>
                </c:pt>
                <c:pt idx="52">
                  <c:v>3616</c:v>
                </c:pt>
                <c:pt idx="53">
                  <c:v>3907.5</c:v>
                </c:pt>
                <c:pt idx="54">
                  <c:v>4334</c:v>
                </c:pt>
                <c:pt idx="55">
                  <c:v>4988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08-4556-BCB1-679EC7F50B2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-21635</c:v>
                </c:pt>
                <c:pt idx="1">
                  <c:v>-20932</c:v>
                </c:pt>
                <c:pt idx="2">
                  <c:v>-20587</c:v>
                </c:pt>
                <c:pt idx="3">
                  <c:v>-19977</c:v>
                </c:pt>
                <c:pt idx="4">
                  <c:v>-16933</c:v>
                </c:pt>
                <c:pt idx="5">
                  <c:v>-5435</c:v>
                </c:pt>
                <c:pt idx="6">
                  <c:v>-5353</c:v>
                </c:pt>
                <c:pt idx="7">
                  <c:v>-5137</c:v>
                </c:pt>
                <c:pt idx="8">
                  <c:v>-5078</c:v>
                </c:pt>
                <c:pt idx="9">
                  <c:v>-5030</c:v>
                </c:pt>
                <c:pt idx="10">
                  <c:v>-4457</c:v>
                </c:pt>
                <c:pt idx="11">
                  <c:v>-4208</c:v>
                </c:pt>
                <c:pt idx="12">
                  <c:v>-4180</c:v>
                </c:pt>
                <c:pt idx="13">
                  <c:v>-4099</c:v>
                </c:pt>
                <c:pt idx="14">
                  <c:v>-4076</c:v>
                </c:pt>
                <c:pt idx="15">
                  <c:v>-3794.5</c:v>
                </c:pt>
                <c:pt idx="16">
                  <c:v>-1857</c:v>
                </c:pt>
                <c:pt idx="17">
                  <c:v>-1513</c:v>
                </c:pt>
                <c:pt idx="18">
                  <c:v>-1478</c:v>
                </c:pt>
                <c:pt idx="19">
                  <c:v>-668</c:v>
                </c:pt>
                <c:pt idx="20">
                  <c:v>-310</c:v>
                </c:pt>
                <c:pt idx="21">
                  <c:v>-119</c:v>
                </c:pt>
                <c:pt idx="22">
                  <c:v>-118</c:v>
                </c:pt>
                <c:pt idx="23">
                  <c:v>-117</c:v>
                </c:pt>
                <c:pt idx="24">
                  <c:v>-117</c:v>
                </c:pt>
                <c:pt idx="25">
                  <c:v>-107</c:v>
                </c:pt>
                <c:pt idx="26">
                  <c:v>-107</c:v>
                </c:pt>
                <c:pt idx="27">
                  <c:v>-61</c:v>
                </c:pt>
                <c:pt idx="28">
                  <c:v>-34</c:v>
                </c:pt>
                <c:pt idx="29">
                  <c:v>-31</c:v>
                </c:pt>
                <c:pt idx="30">
                  <c:v>-9</c:v>
                </c:pt>
                <c:pt idx="31">
                  <c:v>0</c:v>
                </c:pt>
                <c:pt idx="32">
                  <c:v>24</c:v>
                </c:pt>
                <c:pt idx="33">
                  <c:v>169</c:v>
                </c:pt>
                <c:pt idx="34">
                  <c:v>182</c:v>
                </c:pt>
                <c:pt idx="35">
                  <c:v>205</c:v>
                </c:pt>
                <c:pt idx="36">
                  <c:v>206</c:v>
                </c:pt>
                <c:pt idx="37">
                  <c:v>218</c:v>
                </c:pt>
                <c:pt idx="38">
                  <c:v>242</c:v>
                </c:pt>
                <c:pt idx="39">
                  <c:v>242</c:v>
                </c:pt>
                <c:pt idx="40">
                  <c:v>265</c:v>
                </c:pt>
                <c:pt idx="41">
                  <c:v>266</c:v>
                </c:pt>
                <c:pt idx="42">
                  <c:v>287</c:v>
                </c:pt>
                <c:pt idx="43">
                  <c:v>343.5</c:v>
                </c:pt>
                <c:pt idx="44">
                  <c:v>349</c:v>
                </c:pt>
                <c:pt idx="45">
                  <c:v>349</c:v>
                </c:pt>
                <c:pt idx="46">
                  <c:v>516</c:v>
                </c:pt>
                <c:pt idx="47">
                  <c:v>896</c:v>
                </c:pt>
                <c:pt idx="48">
                  <c:v>1230</c:v>
                </c:pt>
                <c:pt idx="49">
                  <c:v>1541</c:v>
                </c:pt>
                <c:pt idx="50">
                  <c:v>1876</c:v>
                </c:pt>
                <c:pt idx="51">
                  <c:v>2590</c:v>
                </c:pt>
                <c:pt idx="52">
                  <c:v>3616</c:v>
                </c:pt>
                <c:pt idx="53">
                  <c:v>3907.5</c:v>
                </c:pt>
                <c:pt idx="54">
                  <c:v>4334</c:v>
                </c:pt>
                <c:pt idx="55">
                  <c:v>4988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30">
                  <c:v>5.1981965376743714E-4</c:v>
                </c:pt>
                <c:pt idx="31">
                  <c:v>6.0197410196197176E-4</c:v>
                </c:pt>
                <c:pt idx="32">
                  <c:v>8.2105263048073073E-4</c:v>
                </c:pt>
                <c:pt idx="33">
                  <c:v>2.1446520736148997E-3</c:v>
                </c:pt>
                <c:pt idx="34">
                  <c:v>2.263319609895894E-3</c:v>
                </c:pt>
                <c:pt idx="35">
                  <c:v>2.4732698663930382E-3</c:v>
                </c:pt>
                <c:pt idx="36">
                  <c:v>2.4823981384146532E-3</c:v>
                </c:pt>
                <c:pt idx="37">
                  <c:v>2.5919374026740325E-3</c:v>
                </c:pt>
                <c:pt idx="38">
                  <c:v>2.8110159311927918E-3</c:v>
                </c:pt>
                <c:pt idx="39">
                  <c:v>2.8110159311927918E-3</c:v>
                </c:pt>
                <c:pt idx="40">
                  <c:v>3.0209661876899356E-3</c:v>
                </c:pt>
                <c:pt idx="41">
                  <c:v>3.0300944597115506E-3</c:v>
                </c:pt>
                <c:pt idx="42">
                  <c:v>3.2217881721654648E-3</c:v>
                </c:pt>
                <c:pt idx="43">
                  <c:v>3.7375355413867099E-3</c:v>
                </c:pt>
                <c:pt idx="44">
                  <c:v>3.7877410375055922E-3</c:v>
                </c:pt>
                <c:pt idx="45">
                  <c:v>3.7877410375055922E-3</c:v>
                </c:pt>
                <c:pt idx="46">
                  <c:v>5.3121624651152905E-3</c:v>
                </c:pt>
                <c:pt idx="47">
                  <c:v>8.7809058333289738E-3</c:v>
                </c:pt>
                <c:pt idx="48">
                  <c:v>1.182974868854837E-2</c:v>
                </c:pt>
                <c:pt idx="49">
                  <c:v>1.4668641287270622E-2</c:v>
                </c:pt>
                <c:pt idx="50">
                  <c:v>1.7726612414511633E-2</c:v>
                </c:pt>
                <c:pt idx="51">
                  <c:v>2.4244198637944712E-2</c:v>
                </c:pt>
                <c:pt idx="52">
                  <c:v>3.3609805732121661E-2</c:v>
                </c:pt>
                <c:pt idx="53">
                  <c:v>3.6270697026422417E-2</c:v>
                </c:pt>
                <c:pt idx="54">
                  <c:v>4.0163905043641202E-2</c:v>
                </c:pt>
                <c:pt idx="55">
                  <c:v>4.6133794945777386E-2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08-4556-BCB1-679EC7F50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569984"/>
        <c:axId val="1"/>
      </c:scatterChart>
      <c:valAx>
        <c:axId val="70756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132844273127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14504881450491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569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23041837343552"/>
          <c:y val="0.92073298764483702"/>
          <c:w val="0.5829853904245233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323850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E20DB34-0486-CEC8-CA8B-B589202C1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0</xdr:rowOff>
    </xdr:from>
    <xdr:to>
      <xdr:col>27</xdr:col>
      <xdr:colOff>152400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BC8317FF-EB9D-BE7D-F5B8-672E68B45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var.astro.cz/oejv/issues/oejv0003.pdf" TargetMode="External"/><Relationship Id="rId7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var.astro.cz/oejv/issues/oejv0003.pdf" TargetMode="External"/><Relationship Id="rId1" Type="http://schemas.openxmlformats.org/officeDocument/2006/relationships/hyperlink" Target="http://www.konkoly.hu/cgi-bin/IBVS?5592" TargetMode="External"/><Relationship Id="rId6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2"/>
  <sheetViews>
    <sheetView tabSelected="1" workbookViewId="0">
      <pane xSplit="14" ySplit="22" topLeftCell="O58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style="50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141</v>
      </c>
      <c r="B1" s="1"/>
    </row>
    <row r="2" spans="1:6" x14ac:dyDescent="0.2">
      <c r="A2" t="s">
        <v>22</v>
      </c>
      <c r="B2" t="s">
        <v>26</v>
      </c>
    </row>
    <row r="4" spans="1:6" ht="14.25" thickTop="1" thickBot="1" x14ac:dyDescent="0.25">
      <c r="A4" s="6" t="s">
        <v>27</v>
      </c>
      <c r="B4" s="6"/>
      <c r="C4" s="51">
        <v>51559.282399999996</v>
      </c>
      <c r="D4" s="3">
        <v>1.0838485</v>
      </c>
    </row>
    <row r="5" spans="1:6" ht="13.5" thickTop="1" x14ac:dyDescent="0.2">
      <c r="A5" s="10" t="s">
        <v>39</v>
      </c>
      <c r="B5" s="11"/>
      <c r="C5" s="52">
        <v>-9.5</v>
      </c>
      <c r="D5" s="11" t="s">
        <v>40</v>
      </c>
    </row>
    <row r="6" spans="1:6" x14ac:dyDescent="0.2">
      <c r="A6" s="6" t="s">
        <v>0</v>
      </c>
      <c r="B6" s="6"/>
    </row>
    <row r="7" spans="1:6" x14ac:dyDescent="0.2">
      <c r="A7" t="s">
        <v>1</v>
      </c>
      <c r="C7" s="53">
        <v>51559.282399999996</v>
      </c>
    </row>
    <row r="8" spans="1:6" x14ac:dyDescent="0.2">
      <c r="A8" t="s">
        <v>2</v>
      </c>
      <c r="C8" s="53">
        <v>1.0838375</v>
      </c>
    </row>
    <row r="9" spans="1:6" x14ac:dyDescent="0.2">
      <c r="A9" s="20" t="s">
        <v>45</v>
      </c>
      <c r="B9" s="21">
        <v>53</v>
      </c>
      <c r="C9" s="54" t="str">
        <f>"F"&amp;B9</f>
        <v>F53</v>
      </c>
      <c r="D9" s="19" t="str">
        <f>"G"&amp;B9</f>
        <v>G53</v>
      </c>
    </row>
    <row r="10" spans="1:6" ht="13.5" thickBot="1" x14ac:dyDescent="0.25">
      <c r="A10" s="11"/>
      <c r="B10" s="11"/>
      <c r="C10" s="55" t="s">
        <v>18</v>
      </c>
      <c r="D10" s="5" t="s">
        <v>19</v>
      </c>
      <c r="E10" s="11"/>
    </row>
    <row r="11" spans="1:6" x14ac:dyDescent="0.2">
      <c r="A11" s="11" t="s">
        <v>14</v>
      </c>
      <c r="B11" s="11"/>
      <c r="C11" s="56">
        <f ca="1">INTERCEPT(INDIRECT($D$9):G992,INDIRECT($C$9):F992)</f>
        <v>6.0197410196197176E-4</v>
      </c>
      <c r="D11" s="4"/>
      <c r="E11" s="11"/>
    </row>
    <row r="12" spans="1:6" x14ac:dyDescent="0.2">
      <c r="A12" s="11" t="s">
        <v>15</v>
      </c>
      <c r="B12" s="11"/>
      <c r="C12" s="56">
        <f ca="1">SLOPE(INDIRECT($D$9):G992,INDIRECT($C$9):F992)</f>
        <v>9.1282720216149582E-6</v>
      </c>
      <c r="D12" s="4"/>
      <c r="E12" s="11"/>
    </row>
    <row r="13" spans="1:6" x14ac:dyDescent="0.2">
      <c r="A13" s="11" t="s">
        <v>17</v>
      </c>
      <c r="B13" s="11"/>
      <c r="C13" s="57" t="s">
        <v>12</v>
      </c>
    </row>
    <row r="14" spans="1:6" x14ac:dyDescent="0.2">
      <c r="A14" s="11"/>
      <c r="B14" s="11"/>
      <c r="C14" s="58"/>
    </row>
    <row r="15" spans="1:6" x14ac:dyDescent="0.2">
      <c r="A15" s="13" t="s">
        <v>16</v>
      </c>
      <c r="B15" s="11"/>
      <c r="C15" s="59">
        <f ca="1">(C7+C11)+(C8+C12)*INT(MAX(F21:F3533))</f>
        <v>56965.509983794946</v>
      </c>
      <c r="E15" s="14" t="s">
        <v>46</v>
      </c>
      <c r="F15" s="12">
        <v>1</v>
      </c>
    </row>
    <row r="16" spans="1:6" x14ac:dyDescent="0.2">
      <c r="A16" s="16" t="s">
        <v>3</v>
      </c>
      <c r="B16" s="11"/>
      <c r="C16" s="60">
        <f ca="1">+C8+C12</f>
        <v>1.0838466282720216</v>
      </c>
      <c r="E16" s="14" t="s">
        <v>41</v>
      </c>
      <c r="F16" s="15">
        <f ca="1">NOW()+15018.5+$C$5/24</f>
        <v>60329.734031249995</v>
      </c>
    </row>
    <row r="17" spans="1:17" ht="13.5" thickBot="1" x14ac:dyDescent="0.25">
      <c r="A17" s="14" t="s">
        <v>43</v>
      </c>
      <c r="B17" s="11"/>
      <c r="C17" s="58">
        <f>COUNT(C21:C2191)</f>
        <v>56</v>
      </c>
      <c r="E17" s="14" t="s">
        <v>47</v>
      </c>
      <c r="F17" s="15">
        <f ca="1">ROUND(2*(F16-$C$7)/$C$8,0)/2+F15</f>
        <v>8093</v>
      </c>
    </row>
    <row r="18" spans="1:17" ht="14.25" thickTop="1" thickBot="1" x14ac:dyDescent="0.25">
      <c r="A18" s="16" t="s">
        <v>4</v>
      </c>
      <c r="B18" s="11"/>
      <c r="C18" s="61">
        <f ca="1">+C15</f>
        <v>56965.509983794946</v>
      </c>
      <c r="D18" s="18">
        <f ca="1">+C16</f>
        <v>1.0838466282720216</v>
      </c>
      <c r="E18" s="14" t="s">
        <v>42</v>
      </c>
      <c r="F18" s="19">
        <f ca="1">ROUND(2*(F16-$C$15)/$C$16,0)/2+F15</f>
        <v>3105</v>
      </c>
    </row>
    <row r="19" spans="1:17" ht="13.5" thickTop="1" x14ac:dyDescent="0.2">
      <c r="E19" s="14" t="s">
        <v>44</v>
      </c>
      <c r="F19" s="17">
        <f ca="1">+$C$15+$C$16*F18-15018.5-$C$5/24</f>
        <v>45312.749597912909</v>
      </c>
    </row>
    <row r="20" spans="1:17" ht="13.5" thickBot="1" x14ac:dyDescent="0.25">
      <c r="A20" s="5" t="s">
        <v>5</v>
      </c>
      <c r="B20" s="5" t="s">
        <v>6</v>
      </c>
      <c r="C20" s="5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29</v>
      </c>
      <c r="I20" s="8" t="s">
        <v>32</v>
      </c>
      <c r="J20" s="8" t="s">
        <v>56</v>
      </c>
      <c r="K20" s="8" t="s">
        <v>54</v>
      </c>
      <c r="L20" s="8" t="s">
        <v>23</v>
      </c>
      <c r="M20" s="8" t="s">
        <v>24</v>
      </c>
      <c r="N20" s="8" t="s">
        <v>25</v>
      </c>
      <c r="O20" s="8" t="s">
        <v>21</v>
      </c>
      <c r="P20" s="7" t="s">
        <v>20</v>
      </c>
      <c r="Q20" s="5" t="s">
        <v>13</v>
      </c>
    </row>
    <row r="21" spans="1:17" x14ac:dyDescent="0.2">
      <c r="A21" t="s">
        <v>28</v>
      </c>
      <c r="C21" s="67">
        <v>28110.634999999998</v>
      </c>
      <c r="D21" s="35" t="s">
        <v>29</v>
      </c>
      <c r="E21" s="9">
        <f t="shared" ref="E21:E52" si="0">+(C21-C$7)/C$8</f>
        <v>-21634.836772117589</v>
      </c>
      <c r="F21">
        <f t="shared" ref="F21:F52" si="1">ROUND(2*E21,0)/2</f>
        <v>-21635</v>
      </c>
      <c r="G21">
        <f t="shared" ref="G21:G52" si="2">+C21-(C$7+F21*C$8)</f>
        <v>0.17691250000279979</v>
      </c>
      <c r="I21">
        <f t="shared" ref="I21:I42" si="3">+G21</f>
        <v>0.17691250000279979</v>
      </c>
      <c r="Q21" s="2">
        <f t="shared" ref="Q21:Q52" si="4">+C21-15018.5</f>
        <v>13092.134999999998</v>
      </c>
    </row>
    <row r="22" spans="1:17" x14ac:dyDescent="0.2">
      <c r="A22" t="s">
        <v>28</v>
      </c>
      <c r="B22" s="4"/>
      <c r="C22" s="68">
        <v>28872.550999999999</v>
      </c>
      <c r="D22" s="35" t="s">
        <v>29</v>
      </c>
      <c r="E22" s="9">
        <f t="shared" si="0"/>
        <v>-20931.856851234614</v>
      </c>
      <c r="F22">
        <f t="shared" si="1"/>
        <v>-20932</v>
      </c>
      <c r="G22">
        <f t="shared" si="2"/>
        <v>0.15515000000232249</v>
      </c>
      <c r="I22">
        <f t="shared" si="3"/>
        <v>0.15515000000232249</v>
      </c>
      <c r="Q22" s="2">
        <f t="shared" si="4"/>
        <v>13854.050999999999</v>
      </c>
    </row>
    <row r="23" spans="1:17" x14ac:dyDescent="0.2">
      <c r="A23" t="s">
        <v>28</v>
      </c>
      <c r="B23" s="4"/>
      <c r="C23" s="68">
        <v>29246.477999999999</v>
      </c>
      <c r="D23" s="35" t="s">
        <v>29</v>
      </c>
      <c r="E23" s="9">
        <f t="shared" si="0"/>
        <v>-20586.854025626533</v>
      </c>
      <c r="F23">
        <f t="shared" si="1"/>
        <v>-20587</v>
      </c>
      <c r="G23">
        <f t="shared" si="2"/>
        <v>0.15821250000226428</v>
      </c>
      <c r="I23">
        <f t="shared" si="3"/>
        <v>0.15821250000226428</v>
      </c>
      <c r="Q23" s="2">
        <f t="shared" si="4"/>
        <v>14227.977999999999</v>
      </c>
    </row>
    <row r="24" spans="1:17" x14ac:dyDescent="0.2">
      <c r="A24" t="s">
        <v>28</v>
      </c>
      <c r="B24" s="4"/>
      <c r="C24" s="68">
        <v>29907.616000000002</v>
      </c>
      <c r="D24" s="35" t="s">
        <v>29</v>
      </c>
      <c r="E24" s="9">
        <f t="shared" si="0"/>
        <v>-19976.8566782382</v>
      </c>
      <c r="F24">
        <f t="shared" si="1"/>
        <v>-19977</v>
      </c>
      <c r="G24">
        <f t="shared" si="2"/>
        <v>0.1553375000039523</v>
      </c>
      <c r="I24">
        <f t="shared" si="3"/>
        <v>0.1553375000039523</v>
      </c>
      <c r="Q24" s="2">
        <f t="shared" si="4"/>
        <v>14889.116000000002</v>
      </c>
    </row>
    <row r="25" spans="1:17" x14ac:dyDescent="0.2">
      <c r="A25" t="s">
        <v>28</v>
      </c>
      <c r="B25" s="4" t="s">
        <v>30</v>
      </c>
      <c r="C25" s="69">
        <v>33206.730000000003</v>
      </c>
      <c r="D25" s="35" t="s">
        <v>29</v>
      </c>
      <c r="E25" s="9">
        <f t="shared" si="0"/>
        <v>-16932.937271500563</v>
      </c>
      <c r="F25">
        <f t="shared" si="1"/>
        <v>-16933</v>
      </c>
      <c r="G25">
        <f t="shared" si="2"/>
        <v>6.7987500005983748E-2</v>
      </c>
      <c r="I25">
        <f t="shared" si="3"/>
        <v>6.7987500005983748E-2</v>
      </c>
      <c r="Q25" s="2">
        <f t="shared" si="4"/>
        <v>18188.230000000003</v>
      </c>
    </row>
    <row r="26" spans="1:17" x14ac:dyDescent="0.2">
      <c r="A26" t="s">
        <v>28</v>
      </c>
      <c r="B26" s="4"/>
      <c r="C26" s="68">
        <v>45668.557999999997</v>
      </c>
      <c r="D26" s="35" t="s">
        <v>29</v>
      </c>
      <c r="E26" s="9">
        <f t="shared" si="0"/>
        <v>-5435.0623594404133</v>
      </c>
      <c r="F26">
        <f t="shared" si="1"/>
        <v>-5435</v>
      </c>
      <c r="G26">
        <f t="shared" si="2"/>
        <v>-6.7587500001536682E-2</v>
      </c>
      <c r="I26">
        <f t="shared" si="3"/>
        <v>-6.7587500001536682E-2</v>
      </c>
      <c r="Q26" s="2">
        <f t="shared" si="4"/>
        <v>30650.057999999997</v>
      </c>
    </row>
    <row r="27" spans="1:17" x14ac:dyDescent="0.2">
      <c r="A27" t="s">
        <v>28</v>
      </c>
      <c r="B27" s="4"/>
      <c r="C27" s="68">
        <v>45757.512000000002</v>
      </c>
      <c r="D27" s="35" t="s">
        <v>29</v>
      </c>
      <c r="E27" s="9">
        <f t="shared" si="0"/>
        <v>-5352.9891704245274</v>
      </c>
      <c r="F27">
        <f t="shared" si="1"/>
        <v>-5353</v>
      </c>
      <c r="G27">
        <f t="shared" si="2"/>
        <v>1.1737500004528556E-2</v>
      </c>
      <c r="I27">
        <f t="shared" si="3"/>
        <v>1.1737500004528556E-2</v>
      </c>
      <c r="Q27" s="2">
        <f t="shared" si="4"/>
        <v>30739.012000000002</v>
      </c>
    </row>
    <row r="28" spans="1:17" x14ac:dyDescent="0.2">
      <c r="A28" t="s">
        <v>28</v>
      </c>
      <c r="B28" s="4"/>
      <c r="C28" s="68">
        <v>45991.610999999997</v>
      </c>
      <c r="D28" s="35" t="s">
        <v>29</v>
      </c>
      <c r="E28" s="9">
        <f t="shared" si="0"/>
        <v>-5136.9983046351499</v>
      </c>
      <c r="F28">
        <f t="shared" si="1"/>
        <v>-5137</v>
      </c>
      <c r="G28">
        <f t="shared" si="2"/>
        <v>1.8374999999650754E-3</v>
      </c>
      <c r="I28">
        <f t="shared" si="3"/>
        <v>1.8374999999650754E-3</v>
      </c>
      <c r="Q28" s="2">
        <f t="shared" si="4"/>
        <v>30973.110999999997</v>
      </c>
    </row>
    <row r="29" spans="1:17" x14ac:dyDescent="0.2">
      <c r="A29" t="s">
        <v>28</v>
      </c>
      <c r="B29" s="4"/>
      <c r="C29" s="68">
        <v>46055.508999999998</v>
      </c>
      <c r="D29" s="35" t="s">
        <v>29</v>
      </c>
      <c r="E29" s="9">
        <f t="shared" si="0"/>
        <v>-5078.0429723090392</v>
      </c>
      <c r="F29">
        <f t="shared" si="1"/>
        <v>-5078</v>
      </c>
      <c r="G29">
        <f t="shared" si="2"/>
        <v>-4.657500000030268E-2</v>
      </c>
      <c r="I29">
        <f t="shared" si="3"/>
        <v>-4.657500000030268E-2</v>
      </c>
      <c r="Q29" s="2">
        <f t="shared" si="4"/>
        <v>31037.008999999998</v>
      </c>
    </row>
    <row r="30" spans="1:17" x14ac:dyDescent="0.2">
      <c r="A30" t="s">
        <v>28</v>
      </c>
      <c r="B30" s="4"/>
      <c r="C30" s="68">
        <v>46107.506000000001</v>
      </c>
      <c r="D30" s="35" t="s">
        <v>29</v>
      </c>
      <c r="E30" s="9">
        <f t="shared" si="0"/>
        <v>-5030.0680683220453</v>
      </c>
      <c r="F30">
        <f t="shared" si="1"/>
        <v>-5030</v>
      </c>
      <c r="G30">
        <f t="shared" si="2"/>
        <v>-7.37749999971129E-2</v>
      </c>
      <c r="I30">
        <f t="shared" si="3"/>
        <v>-7.37749999971129E-2</v>
      </c>
      <c r="Q30" s="2">
        <f t="shared" si="4"/>
        <v>31089.006000000001</v>
      </c>
    </row>
    <row r="31" spans="1:17" x14ac:dyDescent="0.2">
      <c r="A31" t="s">
        <v>28</v>
      </c>
      <c r="B31" s="4"/>
      <c r="C31" s="68">
        <v>46728.59</v>
      </c>
      <c r="D31" s="35" t="s">
        <v>29</v>
      </c>
      <c r="E31" s="9">
        <f t="shared" si="0"/>
        <v>-4457.0264453850323</v>
      </c>
      <c r="F31">
        <f t="shared" si="1"/>
        <v>-4457</v>
      </c>
      <c r="G31">
        <f t="shared" si="2"/>
        <v>-2.8662500000791624E-2</v>
      </c>
      <c r="I31">
        <f t="shared" si="3"/>
        <v>-2.8662500000791624E-2</v>
      </c>
      <c r="Q31" s="2">
        <f t="shared" si="4"/>
        <v>31710.089999999997</v>
      </c>
    </row>
    <row r="32" spans="1:17" x14ac:dyDescent="0.2">
      <c r="A32" t="s">
        <v>28</v>
      </c>
      <c r="B32" s="4"/>
      <c r="C32" s="68">
        <v>46998.493000000002</v>
      </c>
      <c r="D32" s="35" t="s">
        <v>31</v>
      </c>
      <c r="E32" s="9">
        <f t="shared" si="0"/>
        <v>-4208.0011071770396</v>
      </c>
      <c r="F32">
        <f t="shared" si="1"/>
        <v>-4208</v>
      </c>
      <c r="G32">
        <f t="shared" si="2"/>
        <v>-1.199999991513323E-3</v>
      </c>
      <c r="I32">
        <f t="shared" si="3"/>
        <v>-1.199999991513323E-3</v>
      </c>
      <c r="Q32" s="2">
        <f t="shared" si="4"/>
        <v>31979.993000000002</v>
      </c>
    </row>
    <row r="33" spans="1:17" x14ac:dyDescent="0.2">
      <c r="A33" t="s">
        <v>28</v>
      </c>
      <c r="B33" s="4"/>
      <c r="C33" s="68">
        <v>47028.817000000003</v>
      </c>
      <c r="D33" s="35" t="s">
        <v>29</v>
      </c>
      <c r="E33" s="9">
        <f t="shared" si="0"/>
        <v>-4180.0227432617839</v>
      </c>
      <c r="F33">
        <f t="shared" si="1"/>
        <v>-4180</v>
      </c>
      <c r="G33">
        <f t="shared" si="2"/>
        <v>-2.4649999992107041E-2</v>
      </c>
      <c r="I33">
        <f t="shared" si="3"/>
        <v>-2.4649999992107041E-2</v>
      </c>
      <c r="Q33" s="2">
        <f t="shared" si="4"/>
        <v>32010.317000000003</v>
      </c>
    </row>
    <row r="34" spans="1:17" x14ac:dyDescent="0.2">
      <c r="A34" t="s">
        <v>28</v>
      </c>
      <c r="B34" s="4"/>
      <c r="C34" s="68">
        <v>47116.567999999999</v>
      </c>
      <c r="D34" s="35" t="s">
        <v>29</v>
      </c>
      <c r="E34" s="9">
        <f t="shared" si="0"/>
        <v>-4099.0594992330462</v>
      </c>
      <c r="F34">
        <f t="shared" si="1"/>
        <v>-4099</v>
      </c>
      <c r="G34">
        <f t="shared" si="2"/>
        <v>-6.4487499999813735E-2</v>
      </c>
      <c r="I34">
        <f t="shared" si="3"/>
        <v>-6.4487499999813735E-2</v>
      </c>
      <c r="Q34" s="2">
        <f t="shared" si="4"/>
        <v>32098.067999999999</v>
      </c>
    </row>
    <row r="35" spans="1:17" x14ac:dyDescent="0.2">
      <c r="A35" t="s">
        <v>28</v>
      </c>
      <c r="B35" s="4"/>
      <c r="C35" s="68">
        <v>47141.536</v>
      </c>
      <c r="D35" s="35" t="s">
        <v>29</v>
      </c>
      <c r="E35" s="9">
        <f t="shared" si="0"/>
        <v>-4076.0228355265399</v>
      </c>
      <c r="F35">
        <f t="shared" si="1"/>
        <v>-4076</v>
      </c>
      <c r="G35">
        <f t="shared" si="2"/>
        <v>-2.4749999996856786E-2</v>
      </c>
      <c r="I35">
        <f t="shared" si="3"/>
        <v>-2.4749999996856786E-2</v>
      </c>
      <c r="Q35" s="2">
        <f t="shared" si="4"/>
        <v>32123.036</v>
      </c>
    </row>
    <row r="36" spans="1:17" x14ac:dyDescent="0.2">
      <c r="A36" t="s">
        <v>28</v>
      </c>
      <c r="B36" s="4"/>
      <c r="C36" s="68">
        <v>47446.731</v>
      </c>
      <c r="D36" s="35" t="s">
        <v>29</v>
      </c>
      <c r="E36" s="9">
        <f t="shared" si="0"/>
        <v>-3794.4354204389465</v>
      </c>
      <c r="F36">
        <f t="shared" si="1"/>
        <v>-3794.5</v>
      </c>
      <c r="G36">
        <f t="shared" si="2"/>
        <v>6.9993750003050081E-2</v>
      </c>
      <c r="I36">
        <f t="shared" si="3"/>
        <v>6.9993750003050081E-2</v>
      </c>
      <c r="Q36" s="2">
        <f t="shared" si="4"/>
        <v>32428.231</v>
      </c>
    </row>
    <row r="37" spans="1:17" x14ac:dyDescent="0.2">
      <c r="A37" t="s">
        <v>28</v>
      </c>
      <c r="B37" s="4"/>
      <c r="C37" s="68">
        <v>49546.571000000004</v>
      </c>
      <c r="D37" s="35" t="s">
        <v>31</v>
      </c>
      <c r="E37" s="9">
        <f t="shared" si="0"/>
        <v>-1857.0232161186459</v>
      </c>
      <c r="F37">
        <f t="shared" si="1"/>
        <v>-1857</v>
      </c>
      <c r="G37">
        <f t="shared" si="2"/>
        <v>-2.5162499994621612E-2</v>
      </c>
      <c r="I37">
        <f t="shared" si="3"/>
        <v>-2.5162499994621612E-2</v>
      </c>
      <c r="Q37" s="2">
        <f t="shared" si="4"/>
        <v>34528.071000000004</v>
      </c>
    </row>
    <row r="38" spans="1:17" x14ac:dyDescent="0.2">
      <c r="A38" t="s">
        <v>28</v>
      </c>
      <c r="B38" s="4"/>
      <c r="C38" s="68">
        <v>49919.468000000001</v>
      </c>
      <c r="D38" s="35" t="s">
        <v>31</v>
      </c>
      <c r="E38" s="9">
        <f t="shared" si="0"/>
        <v>-1512.9707174737871</v>
      </c>
      <c r="F38">
        <f t="shared" si="1"/>
        <v>-1513</v>
      </c>
      <c r="G38">
        <f t="shared" si="2"/>
        <v>3.1737500001327135E-2</v>
      </c>
      <c r="I38">
        <f t="shared" si="3"/>
        <v>3.1737500001327135E-2</v>
      </c>
      <c r="Q38" s="2">
        <f t="shared" si="4"/>
        <v>34900.968000000001</v>
      </c>
    </row>
    <row r="39" spans="1:17" x14ac:dyDescent="0.2">
      <c r="A39" t="s">
        <v>28</v>
      </c>
      <c r="B39" s="4"/>
      <c r="C39" s="68">
        <v>49957.38</v>
      </c>
      <c r="D39" s="35" t="s">
        <v>31</v>
      </c>
      <c r="E39" s="9">
        <f t="shared" si="0"/>
        <v>-1477.9913040469619</v>
      </c>
      <c r="F39">
        <f t="shared" si="1"/>
        <v>-1478</v>
      </c>
      <c r="G39">
        <f t="shared" si="2"/>
        <v>9.4250000038300641E-3</v>
      </c>
      <c r="I39">
        <f t="shared" si="3"/>
        <v>9.4250000038300641E-3</v>
      </c>
      <c r="Q39" s="2">
        <f t="shared" si="4"/>
        <v>34938.879999999997</v>
      </c>
    </row>
    <row r="40" spans="1:17" x14ac:dyDescent="0.2">
      <c r="A40" t="s">
        <v>28</v>
      </c>
      <c r="B40" s="4"/>
      <c r="C40" s="68">
        <v>50835.31</v>
      </c>
      <c r="D40" s="35" t="s">
        <v>31</v>
      </c>
      <c r="E40" s="9">
        <f t="shared" si="0"/>
        <v>-667.97135179397162</v>
      </c>
      <c r="F40">
        <f t="shared" si="1"/>
        <v>-668</v>
      </c>
      <c r="G40">
        <f t="shared" si="2"/>
        <v>3.1049999997776467E-2</v>
      </c>
      <c r="I40">
        <f t="shared" si="3"/>
        <v>3.1049999997776467E-2</v>
      </c>
      <c r="Q40" s="2">
        <f t="shared" si="4"/>
        <v>35816.81</v>
      </c>
    </row>
    <row r="41" spans="1:17" x14ac:dyDescent="0.2">
      <c r="A41" t="s">
        <v>28</v>
      </c>
      <c r="B41" s="4"/>
      <c r="C41" s="68">
        <v>51223.317000000003</v>
      </c>
      <c r="D41" s="35" t="s">
        <v>31</v>
      </c>
      <c r="E41" s="9">
        <f t="shared" si="0"/>
        <v>-309.97764886340775</v>
      </c>
      <c r="F41">
        <f t="shared" si="1"/>
        <v>-310</v>
      </c>
      <c r="G41">
        <f t="shared" si="2"/>
        <v>2.4225000008300412E-2</v>
      </c>
      <c r="I41">
        <f t="shared" si="3"/>
        <v>2.4225000008300412E-2</v>
      </c>
      <c r="Q41" s="2">
        <f t="shared" si="4"/>
        <v>36204.817000000003</v>
      </c>
    </row>
    <row r="42" spans="1:17" x14ac:dyDescent="0.2">
      <c r="A42" t="s">
        <v>28</v>
      </c>
      <c r="B42" s="4"/>
      <c r="C42" s="68">
        <v>51430.355000000003</v>
      </c>
      <c r="D42" s="35" t="s">
        <v>32</v>
      </c>
      <c r="E42" s="9">
        <f t="shared" si="0"/>
        <v>-118.95454807569696</v>
      </c>
      <c r="F42">
        <f t="shared" si="1"/>
        <v>-119</v>
      </c>
      <c r="G42">
        <f t="shared" si="2"/>
        <v>4.9262500004260801E-2</v>
      </c>
      <c r="I42">
        <f t="shared" si="3"/>
        <v>4.9262500004260801E-2</v>
      </c>
      <c r="Q42" s="2">
        <f t="shared" si="4"/>
        <v>36411.855000000003</v>
      </c>
    </row>
    <row r="43" spans="1:17" x14ac:dyDescent="0.2">
      <c r="A43" t="s">
        <v>28</v>
      </c>
      <c r="B43" s="4"/>
      <c r="C43" s="68">
        <v>51431.435400000002</v>
      </c>
      <c r="D43" s="35" t="s">
        <v>32</v>
      </c>
      <c r="E43" s="9">
        <f t="shared" si="0"/>
        <v>-117.95771967660677</v>
      </c>
      <c r="F43">
        <f t="shared" si="1"/>
        <v>-118</v>
      </c>
      <c r="G43">
        <f t="shared" si="2"/>
        <v>4.5825000008335337E-2</v>
      </c>
      <c r="K43">
        <f t="shared" ref="K43:K53" si="5">+G43</f>
        <v>4.5825000008335337E-2</v>
      </c>
      <c r="Q43" s="2">
        <f t="shared" si="4"/>
        <v>36412.935400000002</v>
      </c>
    </row>
    <row r="44" spans="1:17" x14ac:dyDescent="0.2">
      <c r="A44" t="s">
        <v>28</v>
      </c>
      <c r="B44" s="4"/>
      <c r="C44" s="68">
        <v>51432.447899999999</v>
      </c>
      <c r="D44" s="35" t="s">
        <v>32</v>
      </c>
      <c r="E44" s="9">
        <f t="shared" si="0"/>
        <v>-117.02353904528788</v>
      </c>
      <c r="F44">
        <f t="shared" si="1"/>
        <v>-117</v>
      </c>
      <c r="G44">
        <f t="shared" si="2"/>
        <v>-2.5512499996693805E-2</v>
      </c>
      <c r="K44">
        <f t="shared" si="5"/>
        <v>-2.5512499996693805E-2</v>
      </c>
      <c r="Q44" s="2">
        <f t="shared" si="4"/>
        <v>36413.947899999999</v>
      </c>
    </row>
    <row r="45" spans="1:17" x14ac:dyDescent="0.2">
      <c r="A45" t="s">
        <v>28</v>
      </c>
      <c r="B45" s="4"/>
      <c r="C45" s="68">
        <v>51432.451000000001</v>
      </c>
      <c r="D45" s="35" t="s">
        <v>32</v>
      </c>
      <c r="E45" s="9">
        <f t="shared" si="0"/>
        <v>-117.02067883792125</v>
      </c>
      <c r="F45">
        <f t="shared" si="1"/>
        <v>-117</v>
      </c>
      <c r="G45">
        <f t="shared" si="2"/>
        <v>-2.2412499994970858E-2</v>
      </c>
      <c r="K45">
        <f t="shared" si="5"/>
        <v>-2.2412499994970858E-2</v>
      </c>
      <c r="Q45" s="2">
        <f t="shared" si="4"/>
        <v>36413.951000000001</v>
      </c>
    </row>
    <row r="46" spans="1:17" x14ac:dyDescent="0.2">
      <c r="A46" t="s">
        <v>28</v>
      </c>
      <c r="B46" s="4"/>
      <c r="C46" s="68">
        <v>51443.329899999997</v>
      </c>
      <c r="D46" s="35" t="s">
        <v>32</v>
      </c>
      <c r="E46" s="9">
        <f t="shared" si="0"/>
        <v>-106.98328854648359</v>
      </c>
      <c r="F46">
        <f t="shared" si="1"/>
        <v>-107</v>
      </c>
      <c r="G46">
        <f t="shared" si="2"/>
        <v>1.8112500001734588E-2</v>
      </c>
      <c r="K46">
        <f t="shared" si="5"/>
        <v>1.8112500001734588E-2</v>
      </c>
      <c r="Q46" s="2">
        <f t="shared" si="4"/>
        <v>36424.829899999997</v>
      </c>
    </row>
    <row r="47" spans="1:17" x14ac:dyDescent="0.2">
      <c r="A47" t="s">
        <v>28</v>
      </c>
      <c r="B47" s="4"/>
      <c r="C47" s="68">
        <v>51443.334000000003</v>
      </c>
      <c r="D47" s="35" t="s">
        <v>32</v>
      </c>
      <c r="E47" s="9">
        <f t="shared" si="0"/>
        <v>-106.97950569157632</v>
      </c>
      <c r="F47">
        <f t="shared" si="1"/>
        <v>-107</v>
      </c>
      <c r="G47">
        <f t="shared" si="2"/>
        <v>2.2212500007299241E-2</v>
      </c>
      <c r="K47">
        <f t="shared" si="5"/>
        <v>2.2212500007299241E-2</v>
      </c>
      <c r="Q47" s="2">
        <f t="shared" si="4"/>
        <v>36424.834000000003</v>
      </c>
    </row>
    <row r="48" spans="1:17" x14ac:dyDescent="0.2">
      <c r="A48" t="s">
        <v>28</v>
      </c>
      <c r="B48" s="4"/>
      <c r="C48" s="68">
        <v>51493.211000000003</v>
      </c>
      <c r="D48" s="35" t="s">
        <v>32</v>
      </c>
      <c r="E48" s="9">
        <f t="shared" si="0"/>
        <v>-60.960614483253664</v>
      </c>
      <c r="F48">
        <f t="shared" si="1"/>
        <v>-61</v>
      </c>
      <c r="G48">
        <f t="shared" si="2"/>
        <v>4.2687500004831236E-2</v>
      </c>
      <c r="K48">
        <f t="shared" si="5"/>
        <v>4.2687500004831236E-2</v>
      </c>
      <c r="Q48" s="2">
        <f t="shared" si="4"/>
        <v>36474.711000000003</v>
      </c>
    </row>
    <row r="49" spans="1:17" x14ac:dyDescent="0.2">
      <c r="A49" t="s">
        <v>28</v>
      </c>
      <c r="B49" s="4"/>
      <c r="C49" s="68">
        <v>51522.472199999997</v>
      </c>
      <c r="D49" s="35" t="s">
        <v>32</v>
      </c>
      <c r="E49" s="9">
        <f t="shared" si="0"/>
        <v>-33.962840370442891</v>
      </c>
      <c r="F49">
        <f t="shared" si="1"/>
        <v>-34</v>
      </c>
      <c r="G49">
        <f t="shared" si="2"/>
        <v>4.0274999999382999E-2</v>
      </c>
      <c r="K49">
        <f t="shared" si="5"/>
        <v>4.0274999999382999E-2</v>
      </c>
      <c r="Q49" s="2">
        <f t="shared" si="4"/>
        <v>36503.972199999997</v>
      </c>
    </row>
    <row r="50" spans="1:17" x14ac:dyDescent="0.2">
      <c r="A50" t="s">
        <v>28</v>
      </c>
      <c r="B50" s="4"/>
      <c r="C50" s="68">
        <v>51525.700700000001</v>
      </c>
      <c r="D50" s="35" t="s">
        <v>32</v>
      </c>
      <c r="E50" s="9">
        <f t="shared" si="0"/>
        <v>-30.984072796886231</v>
      </c>
      <c r="F50">
        <f t="shared" si="1"/>
        <v>-31</v>
      </c>
      <c r="G50">
        <f t="shared" si="2"/>
        <v>1.72625000050175E-2</v>
      </c>
      <c r="K50">
        <f t="shared" si="5"/>
        <v>1.72625000050175E-2</v>
      </c>
      <c r="Q50" s="2">
        <f t="shared" si="4"/>
        <v>36507.200700000001</v>
      </c>
    </row>
    <row r="51" spans="1:17" x14ac:dyDescent="0.2">
      <c r="A51" t="s">
        <v>28</v>
      </c>
      <c r="B51" s="4"/>
      <c r="C51" s="68">
        <v>51549.544399999999</v>
      </c>
      <c r="D51" s="35" t="s">
        <v>32</v>
      </c>
      <c r="E51" s="9">
        <f t="shared" si="0"/>
        <v>-8.9847417163528256</v>
      </c>
      <c r="F51">
        <f t="shared" si="1"/>
        <v>-9</v>
      </c>
      <c r="G51">
        <f t="shared" si="2"/>
        <v>1.6537499999685679E-2</v>
      </c>
      <c r="K51">
        <f t="shared" si="5"/>
        <v>1.6537499999685679E-2</v>
      </c>
      <c r="O51">
        <f t="shared" ref="O51:O76" ca="1" si="6">+C$11+C$12*$F51</f>
        <v>5.1981965376743714E-4</v>
      </c>
      <c r="Q51" s="2">
        <f t="shared" si="4"/>
        <v>36531.044399999999</v>
      </c>
    </row>
    <row r="52" spans="1:17" x14ac:dyDescent="0.2">
      <c r="A52" t="s">
        <v>28</v>
      </c>
      <c r="B52" s="4"/>
      <c r="C52" s="68">
        <v>51559.285400000001</v>
      </c>
      <c r="D52" s="35" t="s">
        <v>33</v>
      </c>
      <c r="E52" s="9">
        <f t="shared" si="0"/>
        <v>2.7679426152436683E-3</v>
      </c>
      <c r="F52">
        <f t="shared" si="1"/>
        <v>0</v>
      </c>
      <c r="G52">
        <f t="shared" si="2"/>
        <v>3.0000000042491592E-3</v>
      </c>
      <c r="K52">
        <f t="shared" si="5"/>
        <v>3.0000000042491592E-3</v>
      </c>
      <c r="O52">
        <f t="shared" ca="1" si="6"/>
        <v>6.0197410196197176E-4</v>
      </c>
      <c r="Q52" s="2">
        <f t="shared" si="4"/>
        <v>36540.785400000001</v>
      </c>
    </row>
    <row r="53" spans="1:17" x14ac:dyDescent="0.2">
      <c r="A53" t="s">
        <v>28</v>
      </c>
      <c r="B53" s="4"/>
      <c r="C53" s="68">
        <v>51585.297700000003</v>
      </c>
      <c r="D53" s="35" t="s">
        <v>33</v>
      </c>
      <c r="E53" s="9">
        <f t="shared" ref="E53:E76" si="7">+(C53-C$7)/C$8</f>
        <v>24.00295247212464</v>
      </c>
      <c r="F53">
        <f t="shared" ref="F53:F76" si="8">ROUND(2*E53,0)/2</f>
        <v>24</v>
      </c>
      <c r="G53">
        <f t="shared" ref="G53:G76" si="9">+C53-(C$7+F53*C$8)</f>
        <v>3.2000000064726919E-3</v>
      </c>
      <c r="K53">
        <f t="shared" si="5"/>
        <v>3.2000000064726919E-3</v>
      </c>
      <c r="O53">
        <f t="shared" ca="1" si="6"/>
        <v>8.2105263048073073E-4</v>
      </c>
      <c r="Q53" s="2">
        <f t="shared" ref="Q53:Q76" si="10">+C53-15018.5</f>
        <v>36566.797700000003</v>
      </c>
    </row>
    <row r="54" spans="1:17" x14ac:dyDescent="0.2">
      <c r="A54" s="48" t="s">
        <v>66</v>
      </c>
      <c r="B54" s="49" t="s">
        <v>37</v>
      </c>
      <c r="C54" s="62">
        <v>51742.455000000002</v>
      </c>
      <c r="D54" s="48" t="s">
        <v>32</v>
      </c>
      <c r="E54" s="9">
        <f t="shared" si="7"/>
        <v>169.00374825562443</v>
      </c>
      <c r="F54">
        <f t="shared" si="8"/>
        <v>169</v>
      </c>
      <c r="G54">
        <f t="shared" si="9"/>
        <v>4.062500003783498E-3</v>
      </c>
      <c r="I54">
        <f t="shared" ref="I54:I59" si="11">+G54</f>
        <v>4.062500003783498E-3</v>
      </c>
      <c r="O54">
        <f t="shared" ca="1" si="6"/>
        <v>2.1446520736148997E-3</v>
      </c>
      <c r="Q54" s="2">
        <f t="shared" si="10"/>
        <v>36723.955000000002</v>
      </c>
    </row>
    <row r="55" spans="1:17" x14ac:dyDescent="0.2">
      <c r="A55" s="48" t="s">
        <v>66</v>
      </c>
      <c r="B55" s="49" t="s">
        <v>37</v>
      </c>
      <c r="C55" s="62">
        <v>51756.546999999999</v>
      </c>
      <c r="D55" s="48" t="s">
        <v>32</v>
      </c>
      <c r="E55" s="9">
        <f t="shared" si="7"/>
        <v>182.00569734854372</v>
      </c>
      <c r="F55">
        <f t="shared" si="8"/>
        <v>182</v>
      </c>
      <c r="G55">
        <f t="shared" si="9"/>
        <v>6.1750000022584572E-3</v>
      </c>
      <c r="I55">
        <f t="shared" si="11"/>
        <v>6.1750000022584572E-3</v>
      </c>
      <c r="O55">
        <f t="shared" ca="1" si="6"/>
        <v>2.263319609895894E-3</v>
      </c>
      <c r="Q55" s="2">
        <f t="shared" si="10"/>
        <v>36738.046999999999</v>
      </c>
    </row>
    <row r="56" spans="1:17" x14ac:dyDescent="0.2">
      <c r="A56" s="48" t="s">
        <v>66</v>
      </c>
      <c r="B56" s="49" t="s">
        <v>37</v>
      </c>
      <c r="C56" s="62">
        <v>51781.474000000002</v>
      </c>
      <c r="D56" s="48" t="s">
        <v>32</v>
      </c>
      <c r="E56" s="9">
        <f t="shared" si="7"/>
        <v>205.00453250603118</v>
      </c>
      <c r="F56">
        <f t="shared" si="8"/>
        <v>205</v>
      </c>
      <c r="G56">
        <f t="shared" si="9"/>
        <v>4.9125000077765435E-3</v>
      </c>
      <c r="I56">
        <f t="shared" si="11"/>
        <v>4.9125000077765435E-3</v>
      </c>
      <c r="O56">
        <f t="shared" ca="1" si="6"/>
        <v>2.4732698663930382E-3</v>
      </c>
      <c r="Q56" s="2">
        <f t="shared" si="10"/>
        <v>36762.974000000002</v>
      </c>
    </row>
    <row r="57" spans="1:17" x14ac:dyDescent="0.2">
      <c r="A57" s="48" t="s">
        <v>66</v>
      </c>
      <c r="B57" s="49" t="s">
        <v>37</v>
      </c>
      <c r="C57" s="62">
        <v>51782.561000000002</v>
      </c>
      <c r="D57" s="48" t="s">
        <v>32</v>
      </c>
      <c r="E57" s="9">
        <f t="shared" si="7"/>
        <v>206.00745037886685</v>
      </c>
      <c r="F57">
        <f t="shared" si="8"/>
        <v>206</v>
      </c>
      <c r="G57">
        <f t="shared" si="9"/>
        <v>8.0750000051921234E-3</v>
      </c>
      <c r="I57">
        <f t="shared" si="11"/>
        <v>8.0750000051921234E-3</v>
      </c>
      <c r="O57">
        <f t="shared" ca="1" si="6"/>
        <v>2.4823981384146532E-3</v>
      </c>
      <c r="Q57" s="2">
        <f t="shared" si="10"/>
        <v>36764.061000000002</v>
      </c>
    </row>
    <row r="58" spans="1:17" x14ac:dyDescent="0.2">
      <c r="A58" s="48" t="s">
        <v>66</v>
      </c>
      <c r="B58" s="49" t="s">
        <v>37</v>
      </c>
      <c r="C58" s="62">
        <v>51795.569000000003</v>
      </c>
      <c r="D58" s="48" t="s">
        <v>32</v>
      </c>
      <c r="E58" s="9">
        <f t="shared" si="7"/>
        <v>218.00924954156571</v>
      </c>
      <c r="F58">
        <f t="shared" si="8"/>
        <v>218</v>
      </c>
      <c r="G58">
        <f t="shared" si="9"/>
        <v>1.0025000003224704E-2</v>
      </c>
      <c r="I58">
        <f t="shared" si="11"/>
        <v>1.0025000003224704E-2</v>
      </c>
      <c r="O58">
        <f t="shared" ca="1" si="6"/>
        <v>2.5919374026740325E-3</v>
      </c>
      <c r="Q58" s="2">
        <f t="shared" si="10"/>
        <v>36777.069000000003</v>
      </c>
    </row>
    <row r="59" spans="1:17" x14ac:dyDescent="0.2">
      <c r="A59" s="48" t="s">
        <v>83</v>
      </c>
      <c r="B59" s="49" t="s">
        <v>37</v>
      </c>
      <c r="C59" s="62">
        <v>51821.572</v>
      </c>
      <c r="D59" s="48" t="s">
        <v>32</v>
      </c>
      <c r="E59" s="9">
        <f t="shared" si="7"/>
        <v>242.00085344897525</v>
      </c>
      <c r="F59">
        <f t="shared" si="8"/>
        <v>242</v>
      </c>
      <c r="G59">
        <f t="shared" si="9"/>
        <v>9.2500000027939677E-4</v>
      </c>
      <c r="I59">
        <f t="shared" si="11"/>
        <v>9.2500000027939677E-4</v>
      </c>
      <c r="O59">
        <f t="shared" ca="1" si="6"/>
        <v>2.8110159311927918E-3</v>
      </c>
      <c r="Q59" s="2">
        <f t="shared" si="10"/>
        <v>36803.072</v>
      </c>
    </row>
    <row r="60" spans="1:17" x14ac:dyDescent="0.2">
      <c r="A60" t="s">
        <v>28</v>
      </c>
      <c r="B60" s="4"/>
      <c r="C60" s="68">
        <v>51821.574000000001</v>
      </c>
      <c r="D60" s="35" t="s">
        <v>32</v>
      </c>
      <c r="E60" s="9">
        <f t="shared" si="7"/>
        <v>242.00269874404984</v>
      </c>
      <c r="F60">
        <f t="shared" si="8"/>
        <v>242</v>
      </c>
      <c r="G60">
        <f t="shared" si="9"/>
        <v>2.9250000006868504E-3</v>
      </c>
      <c r="K60">
        <f>+G60</f>
        <v>2.9250000006868504E-3</v>
      </c>
      <c r="O60">
        <f t="shared" ca="1" si="6"/>
        <v>2.8110159311927918E-3</v>
      </c>
      <c r="Q60" s="2">
        <f t="shared" si="10"/>
        <v>36803.074000000001</v>
      </c>
    </row>
    <row r="61" spans="1:17" x14ac:dyDescent="0.2">
      <c r="A61" s="48" t="s">
        <v>83</v>
      </c>
      <c r="B61" s="49" t="s">
        <v>37</v>
      </c>
      <c r="C61" s="62">
        <v>51846.499000000003</v>
      </c>
      <c r="D61" s="48" t="s">
        <v>32</v>
      </c>
      <c r="E61" s="9">
        <f t="shared" si="7"/>
        <v>264.99968860646271</v>
      </c>
      <c r="F61">
        <f t="shared" si="8"/>
        <v>265</v>
      </c>
      <c r="G61">
        <f t="shared" si="9"/>
        <v>-3.3749999420251697E-4</v>
      </c>
      <c r="I61">
        <f>+G61</f>
        <v>-3.3749999420251697E-4</v>
      </c>
      <c r="O61">
        <f t="shared" ca="1" si="6"/>
        <v>3.0209661876899356E-3</v>
      </c>
      <c r="Q61" s="2">
        <f t="shared" si="10"/>
        <v>36827.999000000003</v>
      </c>
    </row>
    <row r="62" spans="1:17" x14ac:dyDescent="0.2">
      <c r="A62" s="48" t="s">
        <v>83</v>
      </c>
      <c r="B62" s="49" t="s">
        <v>37</v>
      </c>
      <c r="C62" s="62">
        <v>51847.584999999999</v>
      </c>
      <c r="D62" s="48" t="s">
        <v>32</v>
      </c>
      <c r="E62" s="9">
        <f t="shared" si="7"/>
        <v>266.0016838317577</v>
      </c>
      <c r="F62">
        <f t="shared" si="8"/>
        <v>266</v>
      </c>
      <c r="G62">
        <f t="shared" si="9"/>
        <v>1.8249999993713573E-3</v>
      </c>
      <c r="I62">
        <f>+G62</f>
        <v>1.8249999993713573E-3</v>
      </c>
      <c r="O62">
        <f t="shared" ca="1" si="6"/>
        <v>3.0300944597115506E-3</v>
      </c>
      <c r="Q62" s="2">
        <f t="shared" si="10"/>
        <v>36829.084999999999</v>
      </c>
    </row>
    <row r="63" spans="1:17" x14ac:dyDescent="0.2">
      <c r="A63" s="48" t="s">
        <v>83</v>
      </c>
      <c r="B63" s="49" t="s">
        <v>37</v>
      </c>
      <c r="C63" s="62">
        <v>51870.336000000003</v>
      </c>
      <c r="D63" s="48" t="s">
        <v>32</v>
      </c>
      <c r="E63" s="9">
        <f t="shared" si="7"/>
        <v>286.99283794849924</v>
      </c>
      <c r="F63">
        <f t="shared" si="8"/>
        <v>287</v>
      </c>
      <c r="G63">
        <f t="shared" si="9"/>
        <v>-7.7624999903491698E-3</v>
      </c>
      <c r="I63">
        <f>+G63</f>
        <v>-7.7624999903491698E-3</v>
      </c>
      <c r="O63">
        <f t="shared" ca="1" si="6"/>
        <v>3.2217881721654648E-3</v>
      </c>
      <c r="Q63" s="2">
        <f t="shared" si="10"/>
        <v>36851.836000000003</v>
      </c>
    </row>
    <row r="64" spans="1:17" x14ac:dyDescent="0.2">
      <c r="A64" t="s">
        <v>28</v>
      </c>
      <c r="B64" s="4" t="s">
        <v>34</v>
      </c>
      <c r="C64" s="68">
        <v>51931.582900000001</v>
      </c>
      <c r="D64" s="35" t="s">
        <v>35</v>
      </c>
      <c r="E64" s="9">
        <f t="shared" si="7"/>
        <v>343.50213938898111</v>
      </c>
      <c r="F64">
        <f t="shared" si="8"/>
        <v>343.5</v>
      </c>
      <c r="G64">
        <f t="shared" si="9"/>
        <v>2.3187500046333298E-3</v>
      </c>
      <c r="K64">
        <f>+G64</f>
        <v>2.3187500046333298E-3</v>
      </c>
      <c r="O64">
        <f t="shared" ca="1" si="6"/>
        <v>3.7375355413867099E-3</v>
      </c>
      <c r="Q64" s="2">
        <f t="shared" si="10"/>
        <v>36913.082900000001</v>
      </c>
    </row>
    <row r="65" spans="1:17" x14ac:dyDescent="0.2">
      <c r="A65" t="s">
        <v>28</v>
      </c>
      <c r="B65" s="4"/>
      <c r="C65" s="68">
        <v>51937.545100000003</v>
      </c>
      <c r="D65" s="35" t="s">
        <v>35</v>
      </c>
      <c r="E65" s="9">
        <f t="shared" si="7"/>
        <v>349.00314853472645</v>
      </c>
      <c r="F65">
        <f t="shared" si="8"/>
        <v>349</v>
      </c>
      <c r="G65">
        <f t="shared" si="9"/>
        <v>3.4125000092899427E-3</v>
      </c>
      <c r="K65">
        <f>+G65</f>
        <v>3.4125000092899427E-3</v>
      </c>
      <c r="O65">
        <f t="shared" ca="1" si="6"/>
        <v>3.7877410375055922E-3</v>
      </c>
      <c r="Q65" s="2">
        <f t="shared" si="10"/>
        <v>36919.045100000003</v>
      </c>
    </row>
    <row r="66" spans="1:17" x14ac:dyDescent="0.2">
      <c r="A66" t="s">
        <v>28</v>
      </c>
      <c r="B66" s="4"/>
      <c r="C66" s="68">
        <v>51937.545599999998</v>
      </c>
      <c r="D66" s="35" t="s">
        <v>35</v>
      </c>
      <c r="E66" s="9">
        <f t="shared" si="7"/>
        <v>349.00360985849005</v>
      </c>
      <c r="F66">
        <f t="shared" si="8"/>
        <v>349</v>
      </c>
      <c r="G66">
        <f t="shared" si="9"/>
        <v>3.9125000039348379E-3</v>
      </c>
      <c r="K66">
        <f>+G66</f>
        <v>3.9125000039348379E-3</v>
      </c>
      <c r="O66">
        <f t="shared" ca="1" si="6"/>
        <v>3.7877410375055922E-3</v>
      </c>
      <c r="Q66" s="2">
        <f t="shared" si="10"/>
        <v>36919.045599999998</v>
      </c>
    </row>
    <row r="67" spans="1:17" x14ac:dyDescent="0.2">
      <c r="A67" s="48" t="s">
        <v>97</v>
      </c>
      <c r="B67" s="49" t="s">
        <v>37</v>
      </c>
      <c r="C67" s="62">
        <v>52118.542999999998</v>
      </c>
      <c r="D67" s="48" t="s">
        <v>32</v>
      </c>
      <c r="E67" s="9">
        <f t="shared" si="7"/>
        <v>516.00041519139302</v>
      </c>
      <c r="F67">
        <f t="shared" si="8"/>
        <v>516</v>
      </c>
      <c r="G67">
        <f t="shared" si="9"/>
        <v>4.4999999954598024E-4</v>
      </c>
      <c r="I67">
        <f>+G67</f>
        <v>4.4999999954598024E-4</v>
      </c>
      <c r="O67">
        <f t="shared" ca="1" si="6"/>
        <v>5.3121624651152905E-3</v>
      </c>
      <c r="Q67" s="2">
        <f t="shared" si="10"/>
        <v>37100.042999999998</v>
      </c>
    </row>
    <row r="68" spans="1:17" x14ac:dyDescent="0.2">
      <c r="A68" s="22" t="s">
        <v>36</v>
      </c>
      <c r="B68" s="23" t="s">
        <v>37</v>
      </c>
      <c r="C68" s="63">
        <v>52530.404000000002</v>
      </c>
      <c r="D68" s="24">
        <v>6.0000000000000001E-3</v>
      </c>
      <c r="E68" s="9">
        <f t="shared" si="7"/>
        <v>896.00295247212409</v>
      </c>
      <c r="F68">
        <f t="shared" si="8"/>
        <v>896</v>
      </c>
      <c r="G68">
        <f t="shared" si="9"/>
        <v>3.2000000064726919E-3</v>
      </c>
      <c r="I68">
        <f>+G68</f>
        <v>3.2000000064726919E-3</v>
      </c>
      <c r="O68">
        <f t="shared" ca="1" si="6"/>
        <v>8.7809058333289738E-3</v>
      </c>
      <c r="Q68" s="2">
        <f t="shared" si="10"/>
        <v>37511.904000000002</v>
      </c>
    </row>
    <row r="69" spans="1:17" x14ac:dyDescent="0.2">
      <c r="A69" s="25" t="s">
        <v>38</v>
      </c>
      <c r="B69" s="23"/>
      <c r="C69" s="63">
        <v>52892.409500000002</v>
      </c>
      <c r="D69" s="24">
        <v>2.9999999999999997E-4</v>
      </c>
      <c r="E69" s="9">
        <f t="shared" si="7"/>
        <v>1230.006435466576</v>
      </c>
      <c r="F69">
        <f t="shared" si="8"/>
        <v>1230</v>
      </c>
      <c r="G69">
        <f t="shared" si="9"/>
        <v>6.9750000038766302E-3</v>
      </c>
      <c r="K69">
        <f>+G69</f>
        <v>6.9750000038766302E-3</v>
      </c>
      <c r="O69">
        <f t="shared" ca="1" si="6"/>
        <v>1.182974868854837E-2</v>
      </c>
      <c r="Q69" s="2">
        <f t="shared" si="10"/>
        <v>37873.909500000002</v>
      </c>
    </row>
    <row r="70" spans="1:17" x14ac:dyDescent="0.2">
      <c r="A70" s="25" t="s">
        <v>48</v>
      </c>
      <c r="B70" s="26" t="s">
        <v>37</v>
      </c>
      <c r="C70" s="70">
        <v>53229.5</v>
      </c>
      <c r="D70" s="25">
        <v>3.0000000000000001E-3</v>
      </c>
      <c r="E70" s="9">
        <f t="shared" si="7"/>
        <v>1541.0221550739882</v>
      </c>
      <c r="F70">
        <f t="shared" si="8"/>
        <v>1541</v>
      </c>
      <c r="G70">
        <f t="shared" si="9"/>
        <v>2.4012500005483162E-2</v>
      </c>
      <c r="I70">
        <f>+G70</f>
        <v>2.4012500005483162E-2</v>
      </c>
      <c r="O70">
        <f t="shared" ca="1" si="6"/>
        <v>1.4668641287270622E-2</v>
      </c>
      <c r="Q70" s="2">
        <f t="shared" si="10"/>
        <v>38211</v>
      </c>
    </row>
    <row r="71" spans="1:17" x14ac:dyDescent="0.2">
      <c r="A71" s="25" t="s">
        <v>48</v>
      </c>
      <c r="B71" s="26" t="s">
        <v>37</v>
      </c>
      <c r="C71" s="70">
        <v>53592.582999999999</v>
      </c>
      <c r="D71" s="25">
        <v>5.0000000000000001E-3</v>
      </c>
      <c r="E71" s="9">
        <f t="shared" si="7"/>
        <v>1876.0197907896732</v>
      </c>
      <c r="F71">
        <f t="shared" si="8"/>
        <v>1876</v>
      </c>
      <c r="G71">
        <f t="shared" si="9"/>
        <v>2.1450000000186265E-2</v>
      </c>
      <c r="I71">
        <f>+G71</f>
        <v>2.1450000000186265E-2</v>
      </c>
      <c r="O71">
        <f t="shared" ca="1" si="6"/>
        <v>1.7726612414511633E-2</v>
      </c>
      <c r="Q71" s="2">
        <f t="shared" si="10"/>
        <v>38574.082999999999</v>
      </c>
    </row>
    <row r="72" spans="1:17" x14ac:dyDescent="0.2">
      <c r="A72" s="48" t="s">
        <v>119</v>
      </c>
      <c r="B72" s="49" t="s">
        <v>37</v>
      </c>
      <c r="C72" s="62">
        <v>54366.444499999998</v>
      </c>
      <c r="D72" s="48" t="s">
        <v>32</v>
      </c>
      <c r="E72" s="9">
        <f t="shared" si="7"/>
        <v>2590.0211978271664</v>
      </c>
      <c r="F72">
        <f t="shared" si="8"/>
        <v>2590</v>
      </c>
      <c r="G72">
        <f t="shared" si="9"/>
        <v>2.2974999999860302E-2</v>
      </c>
      <c r="K72">
        <f>+G72</f>
        <v>2.2974999999860302E-2</v>
      </c>
      <c r="O72">
        <f t="shared" ca="1" si="6"/>
        <v>2.4244198637944712E-2</v>
      </c>
      <c r="Q72" s="2">
        <f t="shared" si="10"/>
        <v>39347.944499999998</v>
      </c>
    </row>
    <row r="73" spans="1:17" x14ac:dyDescent="0.2">
      <c r="A73" s="30" t="s">
        <v>50</v>
      </c>
      <c r="B73" s="30"/>
      <c r="C73" s="65">
        <v>55478.472600000001</v>
      </c>
      <c r="D73" s="31">
        <v>3.0000000000000001E-3</v>
      </c>
      <c r="E73" s="9">
        <f t="shared" si="7"/>
        <v>3616.0311854867582</v>
      </c>
      <c r="F73">
        <f t="shared" si="8"/>
        <v>3616</v>
      </c>
      <c r="G73">
        <f t="shared" si="9"/>
        <v>3.3800000004703179E-2</v>
      </c>
      <c r="J73">
        <f>+G73</f>
        <v>3.3800000004703179E-2</v>
      </c>
      <c r="O73">
        <f t="shared" ca="1" si="6"/>
        <v>3.3609805732121661E-2</v>
      </c>
      <c r="Q73" s="2">
        <f t="shared" si="10"/>
        <v>40459.972600000001</v>
      </c>
    </row>
    <row r="74" spans="1:17" x14ac:dyDescent="0.2">
      <c r="A74" s="48" t="s">
        <v>129</v>
      </c>
      <c r="B74" s="49" t="s">
        <v>34</v>
      </c>
      <c r="C74" s="62">
        <v>55794.412300000004</v>
      </c>
      <c r="D74" s="48" t="s">
        <v>32</v>
      </c>
      <c r="E74" s="9">
        <f t="shared" si="7"/>
        <v>3907.5321715663163</v>
      </c>
      <c r="F74">
        <f t="shared" si="8"/>
        <v>3907.5</v>
      </c>
      <c r="G74">
        <f t="shared" si="9"/>
        <v>3.4868750008172356E-2</v>
      </c>
      <c r="K74">
        <f>+G74</f>
        <v>3.4868750008172356E-2</v>
      </c>
      <c r="O74">
        <f t="shared" ca="1" si="6"/>
        <v>3.6270697026422417E-2</v>
      </c>
      <c r="Q74" s="2">
        <f t="shared" si="10"/>
        <v>40775.912300000004</v>
      </c>
    </row>
    <row r="75" spans="1:17" x14ac:dyDescent="0.2">
      <c r="A75" s="27" t="s">
        <v>49</v>
      </c>
      <c r="B75" s="28" t="s">
        <v>37</v>
      </c>
      <c r="C75" s="64">
        <v>56256.672700000003</v>
      </c>
      <c r="D75" s="29">
        <v>3.0000000000000003E-4</v>
      </c>
      <c r="E75" s="9">
        <f t="shared" si="7"/>
        <v>4334.0355911287497</v>
      </c>
      <c r="F75">
        <f t="shared" si="8"/>
        <v>4334</v>
      </c>
      <c r="G75">
        <f t="shared" si="9"/>
        <v>3.8575000005948823E-2</v>
      </c>
      <c r="K75">
        <f>+G75</f>
        <v>3.8575000005948823E-2</v>
      </c>
      <c r="O75">
        <f t="shared" ca="1" si="6"/>
        <v>4.0163905043641202E-2</v>
      </c>
      <c r="Q75" s="2">
        <f t="shared" si="10"/>
        <v>41238.172700000003</v>
      </c>
    </row>
    <row r="76" spans="1:17" x14ac:dyDescent="0.2">
      <c r="A76" s="32" t="s">
        <v>51</v>
      </c>
      <c r="B76" s="33"/>
      <c r="C76" s="66">
        <v>56965.511599999998</v>
      </c>
      <c r="D76" s="32">
        <v>1.2999999999999999E-3</v>
      </c>
      <c r="E76" s="9">
        <f t="shared" si="7"/>
        <v>4988.044056419898</v>
      </c>
      <c r="F76">
        <f t="shared" si="8"/>
        <v>4988</v>
      </c>
      <c r="G76">
        <f t="shared" si="9"/>
        <v>4.7749999997904524E-2</v>
      </c>
      <c r="J76">
        <f>+G76</f>
        <v>4.7749999997904524E-2</v>
      </c>
      <c r="O76">
        <f t="shared" ca="1" si="6"/>
        <v>4.6133794945777386E-2</v>
      </c>
      <c r="Q76" s="2">
        <f t="shared" si="10"/>
        <v>41947.011599999998</v>
      </c>
    </row>
    <row r="77" spans="1:17" x14ac:dyDescent="0.2">
      <c r="B77" s="4"/>
      <c r="C77" s="68"/>
      <c r="D77" s="35"/>
    </row>
    <row r="78" spans="1:17" x14ac:dyDescent="0.2">
      <c r="B78" s="4"/>
      <c r="C78" s="68"/>
      <c r="D78" s="35"/>
    </row>
    <row r="79" spans="1:17" x14ac:dyDescent="0.2">
      <c r="B79" s="4"/>
      <c r="C79" s="68"/>
      <c r="D79" s="35"/>
    </row>
    <row r="80" spans="1:17" x14ac:dyDescent="0.2">
      <c r="B80" s="4"/>
      <c r="C80" s="68"/>
      <c r="D80" s="35"/>
    </row>
    <row r="81" spans="2:4" x14ac:dyDescent="0.2">
      <c r="B81" s="4"/>
      <c r="C81" s="68"/>
      <c r="D81" s="35"/>
    </row>
    <row r="82" spans="2:4" x14ac:dyDescent="0.2">
      <c r="B82" s="4"/>
      <c r="C82" s="68"/>
      <c r="D82" s="35"/>
    </row>
    <row r="83" spans="2:4" x14ac:dyDescent="0.2">
      <c r="B83" s="4"/>
      <c r="C83" s="68"/>
      <c r="D83" s="35"/>
    </row>
    <row r="84" spans="2:4" x14ac:dyDescent="0.2">
      <c r="B84" s="4"/>
      <c r="C84" s="68"/>
      <c r="D84" s="35"/>
    </row>
    <row r="85" spans="2:4" x14ac:dyDescent="0.2">
      <c r="B85" s="4"/>
      <c r="C85" s="68"/>
      <c r="D85" s="35"/>
    </row>
    <row r="86" spans="2:4" x14ac:dyDescent="0.2">
      <c r="B86" s="4"/>
      <c r="C86" s="68"/>
      <c r="D86" s="35"/>
    </row>
    <row r="87" spans="2:4" x14ac:dyDescent="0.2">
      <c r="B87" s="4"/>
      <c r="C87" s="68"/>
      <c r="D87" s="35"/>
    </row>
    <row r="88" spans="2:4" x14ac:dyDescent="0.2">
      <c r="B88" s="4"/>
      <c r="C88" s="68"/>
      <c r="D88" s="35"/>
    </row>
    <row r="89" spans="2:4" x14ac:dyDescent="0.2">
      <c r="B89" s="4"/>
      <c r="C89" s="68"/>
      <c r="D89" s="35"/>
    </row>
    <row r="90" spans="2:4" x14ac:dyDescent="0.2">
      <c r="B90" s="4"/>
      <c r="C90" s="68"/>
      <c r="D90" s="35"/>
    </row>
    <row r="91" spans="2:4" x14ac:dyDescent="0.2">
      <c r="B91" s="4"/>
      <c r="C91" s="68"/>
      <c r="D91" s="35"/>
    </row>
    <row r="92" spans="2:4" x14ac:dyDescent="0.2">
      <c r="B92" s="4"/>
      <c r="C92" s="68"/>
      <c r="D92" s="35"/>
    </row>
    <row r="93" spans="2:4" x14ac:dyDescent="0.2">
      <c r="B93" s="4"/>
      <c r="C93" s="68"/>
      <c r="D93" s="35"/>
    </row>
    <row r="94" spans="2:4" x14ac:dyDescent="0.2">
      <c r="B94" s="4"/>
      <c r="C94" s="68"/>
      <c r="D94" s="35"/>
    </row>
    <row r="95" spans="2:4" x14ac:dyDescent="0.2">
      <c r="B95" s="4"/>
      <c r="C95" s="68"/>
      <c r="D95" s="35"/>
    </row>
    <row r="96" spans="2:4" x14ac:dyDescent="0.2">
      <c r="B96" s="4"/>
      <c r="C96" s="68"/>
      <c r="D96" s="35"/>
    </row>
    <row r="97" spans="2:4" x14ac:dyDescent="0.2">
      <c r="B97" s="4"/>
      <c r="C97" s="68"/>
      <c r="D97" s="35"/>
    </row>
    <row r="98" spans="2:4" x14ac:dyDescent="0.2">
      <c r="B98" s="4"/>
      <c r="C98" s="68"/>
      <c r="D98" s="35"/>
    </row>
    <row r="99" spans="2:4" x14ac:dyDescent="0.2">
      <c r="B99" s="4"/>
      <c r="C99" s="68"/>
      <c r="D99" s="35"/>
    </row>
    <row r="100" spans="2:4" x14ac:dyDescent="0.2">
      <c r="B100" s="4"/>
      <c r="C100" s="68"/>
      <c r="D100" s="35"/>
    </row>
    <row r="101" spans="2:4" x14ac:dyDescent="0.2">
      <c r="B101" s="4"/>
      <c r="C101" s="68"/>
      <c r="D101" s="35"/>
    </row>
    <row r="102" spans="2:4" x14ac:dyDescent="0.2">
      <c r="B102" s="4"/>
      <c r="C102" s="68"/>
      <c r="D102" s="35"/>
    </row>
    <row r="103" spans="2:4" x14ac:dyDescent="0.2">
      <c r="B103" s="4"/>
      <c r="C103" s="68"/>
      <c r="D103" s="35"/>
    </row>
    <row r="104" spans="2:4" x14ac:dyDescent="0.2">
      <c r="B104" s="4"/>
      <c r="C104" s="68"/>
      <c r="D104" s="35"/>
    </row>
    <row r="105" spans="2:4" x14ac:dyDescent="0.2">
      <c r="B105" s="4"/>
      <c r="C105" s="68"/>
      <c r="D105" s="35"/>
    </row>
    <row r="106" spans="2:4" x14ac:dyDescent="0.2">
      <c r="B106" s="4"/>
      <c r="C106" s="68"/>
      <c r="D106" s="35"/>
    </row>
    <row r="107" spans="2:4" x14ac:dyDescent="0.2">
      <c r="B107" s="4"/>
      <c r="C107" s="68"/>
      <c r="D107" s="35"/>
    </row>
    <row r="108" spans="2:4" x14ac:dyDescent="0.2">
      <c r="B108" s="4"/>
      <c r="C108" s="68"/>
      <c r="D108" s="35"/>
    </row>
    <row r="109" spans="2:4" x14ac:dyDescent="0.2">
      <c r="B109" s="4"/>
      <c r="C109" s="68"/>
      <c r="D109" s="35"/>
    </row>
    <row r="110" spans="2:4" x14ac:dyDescent="0.2">
      <c r="B110" s="4"/>
      <c r="C110" s="68"/>
      <c r="D110" s="35"/>
    </row>
    <row r="111" spans="2:4" x14ac:dyDescent="0.2">
      <c r="B111" s="4"/>
      <c r="C111" s="68"/>
      <c r="D111" s="35"/>
    </row>
    <row r="112" spans="2:4" x14ac:dyDescent="0.2">
      <c r="B112" s="4"/>
      <c r="C112" s="68"/>
      <c r="D112" s="35"/>
    </row>
    <row r="113" spans="2:4" x14ac:dyDescent="0.2">
      <c r="B113" s="4"/>
      <c r="C113" s="68"/>
      <c r="D113" s="35"/>
    </row>
    <row r="114" spans="2:4" x14ac:dyDescent="0.2">
      <c r="B114" s="4"/>
      <c r="C114" s="68"/>
      <c r="D114" s="35"/>
    </row>
    <row r="115" spans="2:4" x14ac:dyDescent="0.2">
      <c r="B115" s="4"/>
      <c r="C115" s="68"/>
      <c r="D115" s="35"/>
    </row>
    <row r="116" spans="2:4" x14ac:dyDescent="0.2">
      <c r="B116" s="4"/>
      <c r="C116" s="68"/>
      <c r="D116" s="35"/>
    </row>
    <row r="117" spans="2:4" x14ac:dyDescent="0.2">
      <c r="B117" s="4"/>
      <c r="C117" s="68"/>
      <c r="D117" s="35"/>
    </row>
    <row r="118" spans="2:4" x14ac:dyDescent="0.2">
      <c r="B118" s="4"/>
      <c r="C118" s="68"/>
      <c r="D118" s="35"/>
    </row>
    <row r="119" spans="2:4" x14ac:dyDescent="0.2">
      <c r="B119" s="4"/>
      <c r="C119" s="68"/>
      <c r="D119" s="35"/>
    </row>
    <row r="120" spans="2:4" x14ac:dyDescent="0.2">
      <c r="B120" s="4"/>
      <c r="C120" s="68"/>
      <c r="D120" s="35"/>
    </row>
    <row r="121" spans="2:4" x14ac:dyDescent="0.2">
      <c r="B121" s="4"/>
      <c r="C121" s="68"/>
      <c r="D121" s="35"/>
    </row>
    <row r="122" spans="2:4" x14ac:dyDescent="0.2">
      <c r="B122" s="4"/>
      <c r="C122" s="68"/>
      <c r="D122" s="35"/>
    </row>
    <row r="123" spans="2:4" x14ac:dyDescent="0.2">
      <c r="B123" s="4"/>
      <c r="C123" s="68"/>
      <c r="D123" s="35"/>
    </row>
    <row r="124" spans="2:4" x14ac:dyDescent="0.2">
      <c r="B124" s="4"/>
      <c r="C124" s="68"/>
      <c r="D124" s="35"/>
    </row>
    <row r="125" spans="2:4" x14ac:dyDescent="0.2">
      <c r="B125" s="4"/>
      <c r="C125" s="68"/>
      <c r="D125" s="35"/>
    </row>
    <row r="126" spans="2:4" x14ac:dyDescent="0.2">
      <c r="B126" s="4"/>
      <c r="C126" s="68"/>
      <c r="D126" s="35"/>
    </row>
    <row r="127" spans="2:4" x14ac:dyDescent="0.2">
      <c r="B127" s="4"/>
      <c r="C127" s="68"/>
      <c r="D127" s="35"/>
    </row>
    <row r="128" spans="2:4" x14ac:dyDescent="0.2">
      <c r="B128" s="4"/>
      <c r="C128" s="68"/>
      <c r="D128" s="35"/>
    </row>
    <row r="129" spans="2:4" x14ac:dyDescent="0.2">
      <c r="B129" s="4"/>
      <c r="C129" s="68"/>
      <c r="D129" s="35"/>
    </row>
    <row r="130" spans="2:4" x14ac:dyDescent="0.2">
      <c r="B130" s="4"/>
      <c r="C130" s="68"/>
      <c r="D130" s="35"/>
    </row>
    <row r="131" spans="2:4" x14ac:dyDescent="0.2">
      <c r="B131" s="4"/>
      <c r="C131" s="68"/>
      <c r="D131" s="35"/>
    </row>
    <row r="132" spans="2:4" x14ac:dyDescent="0.2">
      <c r="B132" s="4"/>
      <c r="C132" s="68"/>
      <c r="D132" s="35"/>
    </row>
    <row r="133" spans="2:4" x14ac:dyDescent="0.2">
      <c r="B133" s="4"/>
      <c r="C133" s="68"/>
      <c r="D133" s="35"/>
    </row>
    <row r="134" spans="2:4" x14ac:dyDescent="0.2">
      <c r="B134" s="4"/>
      <c r="C134" s="68"/>
      <c r="D134" s="35"/>
    </row>
    <row r="135" spans="2:4" x14ac:dyDescent="0.2">
      <c r="B135" s="4"/>
      <c r="C135" s="68"/>
      <c r="D135" s="35"/>
    </row>
    <row r="136" spans="2:4" x14ac:dyDescent="0.2">
      <c r="B136" s="4"/>
      <c r="C136" s="68"/>
      <c r="D136" s="35"/>
    </row>
    <row r="137" spans="2:4" x14ac:dyDescent="0.2">
      <c r="B137" s="4"/>
      <c r="C137" s="68"/>
      <c r="D137" s="35"/>
    </row>
    <row r="138" spans="2:4" x14ac:dyDescent="0.2">
      <c r="B138" s="4"/>
      <c r="C138" s="68"/>
      <c r="D138" s="35"/>
    </row>
    <row r="139" spans="2:4" x14ac:dyDescent="0.2">
      <c r="B139" s="4"/>
      <c r="C139" s="68"/>
      <c r="D139" s="35"/>
    </row>
    <row r="140" spans="2:4" x14ac:dyDescent="0.2">
      <c r="B140" s="4"/>
      <c r="C140" s="68"/>
      <c r="D140" s="35"/>
    </row>
    <row r="141" spans="2:4" x14ac:dyDescent="0.2">
      <c r="B141" s="4"/>
      <c r="C141" s="68"/>
      <c r="D141" s="35"/>
    </row>
    <row r="142" spans="2:4" x14ac:dyDescent="0.2">
      <c r="B142" s="4"/>
      <c r="C142" s="68"/>
      <c r="D142" s="35"/>
    </row>
    <row r="143" spans="2:4" x14ac:dyDescent="0.2">
      <c r="B143" s="4"/>
      <c r="C143" s="68"/>
      <c r="D143" s="35"/>
    </row>
    <row r="144" spans="2:4" x14ac:dyDescent="0.2">
      <c r="B144" s="4"/>
      <c r="C144" s="68"/>
      <c r="D144" s="35"/>
    </row>
    <row r="145" spans="2:4" x14ac:dyDescent="0.2">
      <c r="B145" s="4"/>
      <c r="C145" s="68"/>
      <c r="D145" s="35"/>
    </row>
    <row r="146" spans="2:4" x14ac:dyDescent="0.2">
      <c r="B146" s="4"/>
      <c r="C146" s="68"/>
      <c r="D146" s="35"/>
    </row>
    <row r="147" spans="2:4" x14ac:dyDescent="0.2">
      <c r="B147" s="4"/>
      <c r="C147" s="68"/>
      <c r="D147" s="35"/>
    </row>
    <row r="148" spans="2:4" x14ac:dyDescent="0.2">
      <c r="B148" s="4"/>
      <c r="C148" s="68"/>
      <c r="D148" s="35"/>
    </row>
    <row r="149" spans="2:4" x14ac:dyDescent="0.2">
      <c r="B149" s="4"/>
      <c r="C149" s="68"/>
      <c r="D149" s="35"/>
    </row>
    <row r="150" spans="2:4" x14ac:dyDescent="0.2">
      <c r="B150" s="4"/>
      <c r="C150" s="68"/>
      <c r="D150" s="35"/>
    </row>
    <row r="151" spans="2:4" x14ac:dyDescent="0.2">
      <c r="B151" s="4"/>
      <c r="C151" s="68"/>
      <c r="D151" s="35"/>
    </row>
    <row r="152" spans="2:4" x14ac:dyDescent="0.2">
      <c r="B152" s="4"/>
      <c r="C152" s="68"/>
      <c r="D152" s="35"/>
    </row>
    <row r="153" spans="2:4" x14ac:dyDescent="0.2">
      <c r="B153" s="4"/>
      <c r="C153" s="68"/>
      <c r="D153" s="35"/>
    </row>
    <row r="154" spans="2:4" x14ac:dyDescent="0.2">
      <c r="B154" s="4"/>
      <c r="C154" s="68"/>
      <c r="D154" s="35"/>
    </row>
    <row r="155" spans="2:4" x14ac:dyDescent="0.2">
      <c r="B155" s="4"/>
      <c r="C155" s="68"/>
      <c r="D155" s="35"/>
    </row>
    <row r="156" spans="2:4" x14ac:dyDescent="0.2">
      <c r="B156" s="4"/>
      <c r="C156" s="68"/>
      <c r="D156" s="35"/>
    </row>
    <row r="157" spans="2:4" x14ac:dyDescent="0.2">
      <c r="B157" s="4"/>
      <c r="C157" s="68"/>
      <c r="D157" s="35"/>
    </row>
    <row r="158" spans="2:4" x14ac:dyDescent="0.2">
      <c r="B158" s="4"/>
      <c r="C158" s="68"/>
      <c r="D158" s="35"/>
    </row>
    <row r="159" spans="2:4" x14ac:dyDescent="0.2">
      <c r="B159" s="4"/>
      <c r="C159" s="68"/>
      <c r="D159" s="35"/>
    </row>
    <row r="160" spans="2:4" x14ac:dyDescent="0.2">
      <c r="B160" s="4"/>
      <c r="C160" s="68"/>
      <c r="D160" s="35"/>
    </row>
    <row r="161" spans="2:4" x14ac:dyDescent="0.2">
      <c r="B161" s="4"/>
      <c r="C161" s="68"/>
      <c r="D161" s="35"/>
    </row>
    <row r="162" spans="2:4" x14ac:dyDescent="0.2">
      <c r="B162" s="4"/>
      <c r="C162" s="68"/>
      <c r="D162" s="35"/>
    </row>
    <row r="163" spans="2:4" x14ac:dyDescent="0.2">
      <c r="B163" s="4"/>
      <c r="C163" s="68"/>
      <c r="D163" s="35"/>
    </row>
    <row r="164" spans="2:4" x14ac:dyDescent="0.2">
      <c r="B164" s="4"/>
      <c r="C164" s="68"/>
      <c r="D164" s="35"/>
    </row>
    <row r="165" spans="2:4" x14ac:dyDescent="0.2">
      <c r="B165" s="4"/>
      <c r="C165" s="68"/>
      <c r="D165" s="35"/>
    </row>
    <row r="166" spans="2:4" x14ac:dyDescent="0.2">
      <c r="B166" s="4"/>
      <c r="C166" s="68"/>
      <c r="D166" s="35"/>
    </row>
    <row r="167" spans="2:4" x14ac:dyDescent="0.2">
      <c r="B167" s="4"/>
      <c r="C167" s="68"/>
      <c r="D167" s="35"/>
    </row>
    <row r="168" spans="2:4" x14ac:dyDescent="0.2">
      <c r="B168" s="4"/>
      <c r="C168" s="68"/>
      <c r="D168" s="35"/>
    </row>
    <row r="169" spans="2:4" x14ac:dyDescent="0.2">
      <c r="B169" s="4"/>
      <c r="C169" s="68"/>
      <c r="D169" s="35"/>
    </row>
    <row r="170" spans="2:4" x14ac:dyDescent="0.2">
      <c r="B170" s="4"/>
      <c r="C170" s="68"/>
      <c r="D170" s="35"/>
    </row>
    <row r="171" spans="2:4" x14ac:dyDescent="0.2">
      <c r="B171" s="4"/>
      <c r="C171" s="68"/>
      <c r="D171" s="35"/>
    </row>
    <row r="172" spans="2:4" x14ac:dyDescent="0.2">
      <c r="B172" s="4"/>
      <c r="C172" s="68"/>
      <c r="D172" s="35"/>
    </row>
    <row r="173" spans="2:4" x14ac:dyDescent="0.2">
      <c r="B173" s="4"/>
      <c r="C173" s="68"/>
      <c r="D173" s="35"/>
    </row>
    <row r="174" spans="2:4" x14ac:dyDescent="0.2">
      <c r="B174" s="4"/>
      <c r="C174" s="68"/>
      <c r="D174" s="35"/>
    </row>
    <row r="175" spans="2:4" x14ac:dyDescent="0.2">
      <c r="B175" s="4"/>
      <c r="C175" s="68"/>
      <c r="D175" s="35"/>
    </row>
    <row r="176" spans="2:4" x14ac:dyDescent="0.2">
      <c r="B176" s="4"/>
      <c r="C176" s="68"/>
      <c r="D176" s="35"/>
    </row>
    <row r="177" spans="2:4" x14ac:dyDescent="0.2">
      <c r="B177" s="4"/>
      <c r="C177" s="68"/>
      <c r="D177" s="35"/>
    </row>
    <row r="178" spans="2:4" x14ac:dyDescent="0.2">
      <c r="B178" s="4"/>
      <c r="C178" s="68"/>
      <c r="D178" s="35"/>
    </row>
    <row r="179" spans="2:4" x14ac:dyDescent="0.2">
      <c r="B179" s="4"/>
      <c r="C179" s="68"/>
      <c r="D179" s="35"/>
    </row>
    <row r="180" spans="2:4" x14ac:dyDescent="0.2">
      <c r="B180" s="4"/>
      <c r="C180" s="68"/>
      <c r="D180" s="35"/>
    </row>
    <row r="181" spans="2:4" x14ac:dyDescent="0.2">
      <c r="B181" s="4"/>
      <c r="C181" s="68"/>
      <c r="D181" s="35"/>
    </row>
    <row r="182" spans="2:4" x14ac:dyDescent="0.2">
      <c r="B182" s="4"/>
      <c r="C182" s="68"/>
      <c r="D182" s="35"/>
    </row>
    <row r="183" spans="2:4" x14ac:dyDescent="0.2">
      <c r="B183" s="4"/>
      <c r="C183" s="68"/>
      <c r="D183" s="35"/>
    </row>
    <row r="184" spans="2:4" x14ac:dyDescent="0.2">
      <c r="B184" s="4"/>
      <c r="C184" s="68"/>
      <c r="D184" s="35"/>
    </row>
    <row r="185" spans="2:4" x14ac:dyDescent="0.2">
      <c r="B185" s="4"/>
      <c r="C185" s="68"/>
      <c r="D185" s="35"/>
    </row>
    <row r="186" spans="2:4" x14ac:dyDescent="0.2">
      <c r="B186" s="4"/>
      <c r="C186" s="68"/>
      <c r="D186" s="35"/>
    </row>
    <row r="187" spans="2:4" x14ac:dyDescent="0.2">
      <c r="B187" s="4"/>
      <c r="C187" s="68"/>
      <c r="D187" s="35"/>
    </row>
    <row r="188" spans="2:4" x14ac:dyDescent="0.2">
      <c r="B188" s="4"/>
      <c r="C188" s="68"/>
      <c r="D188" s="35"/>
    </row>
    <row r="189" spans="2:4" x14ac:dyDescent="0.2">
      <c r="B189" s="4"/>
      <c r="C189" s="68"/>
      <c r="D189" s="35"/>
    </row>
    <row r="190" spans="2:4" x14ac:dyDescent="0.2">
      <c r="B190" s="4"/>
      <c r="C190" s="68"/>
      <c r="D190" s="35"/>
    </row>
    <row r="191" spans="2:4" x14ac:dyDescent="0.2">
      <c r="B191" s="4"/>
      <c r="C191" s="68"/>
      <c r="D191" s="35"/>
    </row>
    <row r="192" spans="2:4" x14ac:dyDescent="0.2">
      <c r="B192" s="4"/>
      <c r="C192" s="68"/>
      <c r="D192" s="35"/>
    </row>
    <row r="193" spans="2:4" x14ac:dyDescent="0.2">
      <c r="B193" s="4"/>
      <c r="C193" s="68"/>
      <c r="D193" s="35"/>
    </row>
    <row r="194" spans="2:4" x14ac:dyDescent="0.2">
      <c r="B194" s="4"/>
      <c r="C194" s="68"/>
      <c r="D194" s="35"/>
    </row>
    <row r="195" spans="2:4" x14ac:dyDescent="0.2">
      <c r="B195" s="4"/>
      <c r="C195" s="68"/>
      <c r="D195" s="35"/>
    </row>
    <row r="196" spans="2:4" x14ac:dyDescent="0.2">
      <c r="B196" s="4"/>
      <c r="C196" s="68"/>
      <c r="D196" s="35"/>
    </row>
    <row r="197" spans="2:4" x14ac:dyDescent="0.2">
      <c r="B197" s="4"/>
      <c r="C197" s="68"/>
      <c r="D197" s="35"/>
    </row>
    <row r="198" spans="2:4" x14ac:dyDescent="0.2">
      <c r="B198" s="4"/>
      <c r="C198" s="68"/>
      <c r="D198" s="35"/>
    </row>
    <row r="199" spans="2:4" x14ac:dyDescent="0.2">
      <c r="B199" s="4"/>
      <c r="C199" s="68"/>
      <c r="D199" s="35"/>
    </row>
    <row r="200" spans="2:4" x14ac:dyDescent="0.2">
      <c r="B200" s="4"/>
      <c r="C200" s="68"/>
      <c r="D200" s="35"/>
    </row>
    <row r="201" spans="2:4" x14ac:dyDescent="0.2">
      <c r="B201" s="4"/>
      <c r="C201" s="68"/>
      <c r="D201" s="35"/>
    </row>
    <row r="202" spans="2:4" x14ac:dyDescent="0.2">
      <c r="B202" s="4"/>
      <c r="C202" s="68"/>
      <c r="D202" s="35"/>
    </row>
    <row r="203" spans="2:4" x14ac:dyDescent="0.2">
      <c r="B203" s="4"/>
      <c r="C203" s="68"/>
      <c r="D203" s="35"/>
    </row>
    <row r="204" spans="2:4" x14ac:dyDescent="0.2">
      <c r="B204" s="4"/>
      <c r="C204" s="68"/>
      <c r="D204" s="35"/>
    </row>
    <row r="205" spans="2:4" x14ac:dyDescent="0.2">
      <c r="B205" s="4"/>
      <c r="C205" s="68"/>
      <c r="D205" s="35"/>
    </row>
    <row r="206" spans="2:4" x14ac:dyDescent="0.2">
      <c r="B206" s="4"/>
      <c r="C206" s="68"/>
      <c r="D206" s="35"/>
    </row>
    <row r="207" spans="2:4" x14ac:dyDescent="0.2">
      <c r="B207" s="4"/>
      <c r="C207" s="68"/>
      <c r="D207" s="35"/>
    </row>
    <row r="208" spans="2:4" x14ac:dyDescent="0.2">
      <c r="B208" s="4"/>
      <c r="C208" s="68"/>
      <c r="D208" s="35"/>
    </row>
    <row r="209" spans="2:4" x14ac:dyDescent="0.2">
      <c r="B209" s="4"/>
      <c r="C209" s="68"/>
      <c r="D209" s="35"/>
    </row>
    <row r="210" spans="2:4" x14ac:dyDescent="0.2">
      <c r="B210" s="4"/>
      <c r="C210" s="68"/>
      <c r="D210" s="35"/>
    </row>
    <row r="211" spans="2:4" x14ac:dyDescent="0.2">
      <c r="B211" s="4"/>
      <c r="C211" s="68"/>
      <c r="D211" s="35"/>
    </row>
    <row r="212" spans="2:4" x14ac:dyDescent="0.2">
      <c r="B212" s="4"/>
      <c r="C212" s="68"/>
      <c r="D212" s="35"/>
    </row>
    <row r="213" spans="2:4" x14ac:dyDescent="0.2">
      <c r="B213" s="4"/>
      <c r="C213" s="68"/>
      <c r="D213" s="35"/>
    </row>
    <row r="214" spans="2:4" x14ac:dyDescent="0.2">
      <c r="B214" s="4"/>
      <c r="C214" s="68"/>
      <c r="D214" s="35"/>
    </row>
    <row r="215" spans="2:4" x14ac:dyDescent="0.2">
      <c r="B215" s="4"/>
      <c r="C215" s="68"/>
      <c r="D215" s="35"/>
    </row>
    <row r="216" spans="2:4" x14ac:dyDescent="0.2">
      <c r="B216" s="4"/>
      <c r="C216" s="68"/>
      <c r="D216" s="35"/>
    </row>
    <row r="217" spans="2:4" x14ac:dyDescent="0.2">
      <c r="B217" s="4"/>
      <c r="C217" s="68"/>
      <c r="D217" s="35"/>
    </row>
    <row r="218" spans="2:4" x14ac:dyDescent="0.2">
      <c r="B218" s="4"/>
      <c r="C218" s="68"/>
      <c r="D218" s="35"/>
    </row>
    <row r="219" spans="2:4" x14ac:dyDescent="0.2">
      <c r="B219" s="4"/>
      <c r="C219" s="68"/>
      <c r="D219" s="35"/>
    </row>
    <row r="220" spans="2:4" x14ac:dyDescent="0.2">
      <c r="B220" s="4"/>
      <c r="C220" s="68"/>
      <c r="D220" s="35"/>
    </row>
    <row r="221" spans="2:4" x14ac:dyDescent="0.2">
      <c r="B221" s="4"/>
      <c r="C221" s="68"/>
      <c r="D221" s="35"/>
    </row>
    <row r="222" spans="2:4" x14ac:dyDescent="0.2">
      <c r="B222" s="4"/>
    </row>
    <row r="223" spans="2:4" x14ac:dyDescent="0.2">
      <c r="B223" s="4"/>
    </row>
    <row r="224" spans="2:4" x14ac:dyDescent="0.2">
      <c r="B224" s="4"/>
    </row>
    <row r="225" spans="2:2" x14ac:dyDescent="0.2">
      <c r="B225" s="4"/>
    </row>
    <row r="226" spans="2:2" x14ac:dyDescent="0.2">
      <c r="B226" s="4"/>
    </row>
    <row r="227" spans="2:2" x14ac:dyDescent="0.2">
      <c r="B227" s="4"/>
    </row>
    <row r="228" spans="2:2" x14ac:dyDescent="0.2">
      <c r="B228" s="4"/>
    </row>
    <row r="229" spans="2:2" x14ac:dyDescent="0.2">
      <c r="B229" s="4"/>
    </row>
    <row r="230" spans="2:2" x14ac:dyDescent="0.2">
      <c r="B230" s="4"/>
    </row>
    <row r="231" spans="2:2" x14ac:dyDescent="0.2">
      <c r="B231" s="4"/>
    </row>
    <row r="232" spans="2:2" x14ac:dyDescent="0.2">
      <c r="B232" s="4"/>
    </row>
    <row r="233" spans="2:2" x14ac:dyDescent="0.2">
      <c r="B233" s="4"/>
    </row>
    <row r="234" spans="2:2" x14ac:dyDescent="0.2">
      <c r="B234" s="4"/>
    </row>
    <row r="235" spans="2:2" x14ac:dyDescent="0.2">
      <c r="B235" s="4"/>
    </row>
    <row r="236" spans="2:2" x14ac:dyDescent="0.2">
      <c r="B236" s="4"/>
    </row>
    <row r="237" spans="2:2" x14ac:dyDescent="0.2">
      <c r="B237" s="4"/>
    </row>
    <row r="238" spans="2:2" x14ac:dyDescent="0.2">
      <c r="B238" s="4"/>
    </row>
    <row r="239" spans="2:2" x14ac:dyDescent="0.2">
      <c r="B239" s="4"/>
    </row>
    <row r="240" spans="2:2" x14ac:dyDescent="0.2">
      <c r="B240" s="4"/>
    </row>
    <row r="241" spans="2:2" x14ac:dyDescent="0.2">
      <c r="B241" s="4"/>
    </row>
    <row r="242" spans="2:2" x14ac:dyDescent="0.2">
      <c r="B242" s="4"/>
    </row>
    <row r="243" spans="2:2" x14ac:dyDescent="0.2">
      <c r="B243" s="4"/>
    </row>
    <row r="244" spans="2:2" x14ac:dyDescent="0.2">
      <c r="B244" s="4"/>
    </row>
    <row r="245" spans="2:2" x14ac:dyDescent="0.2">
      <c r="B245" s="4"/>
    </row>
    <row r="246" spans="2:2" x14ac:dyDescent="0.2">
      <c r="B246" s="4"/>
    </row>
    <row r="247" spans="2:2" x14ac:dyDescent="0.2">
      <c r="B247" s="4"/>
    </row>
    <row r="248" spans="2:2" x14ac:dyDescent="0.2">
      <c r="B248" s="4"/>
    </row>
    <row r="249" spans="2:2" x14ac:dyDescent="0.2">
      <c r="B249" s="4"/>
    </row>
    <row r="250" spans="2:2" x14ac:dyDescent="0.2">
      <c r="B250" s="4"/>
    </row>
    <row r="251" spans="2:2" x14ac:dyDescent="0.2">
      <c r="B251" s="4"/>
    </row>
    <row r="252" spans="2:2" x14ac:dyDescent="0.2">
      <c r="B252" s="4"/>
    </row>
    <row r="253" spans="2:2" x14ac:dyDescent="0.2">
      <c r="B253" s="4"/>
    </row>
    <row r="254" spans="2:2" x14ac:dyDescent="0.2">
      <c r="B254" s="4"/>
    </row>
    <row r="255" spans="2:2" x14ac:dyDescent="0.2">
      <c r="B255" s="4"/>
    </row>
    <row r="256" spans="2:2" x14ac:dyDescent="0.2">
      <c r="B256" s="4"/>
    </row>
    <row r="257" spans="2:2" x14ac:dyDescent="0.2">
      <c r="B257" s="4"/>
    </row>
    <row r="258" spans="2:2" x14ac:dyDescent="0.2">
      <c r="B258" s="4"/>
    </row>
    <row r="259" spans="2:2" x14ac:dyDescent="0.2">
      <c r="B259" s="4"/>
    </row>
    <row r="260" spans="2:2" x14ac:dyDescent="0.2">
      <c r="B260" s="4"/>
    </row>
    <row r="261" spans="2:2" x14ac:dyDescent="0.2">
      <c r="B261" s="4"/>
    </row>
    <row r="262" spans="2:2" x14ac:dyDescent="0.2">
      <c r="B262" s="4"/>
    </row>
    <row r="263" spans="2:2" x14ac:dyDescent="0.2">
      <c r="B263" s="4"/>
    </row>
    <row r="264" spans="2:2" x14ac:dyDescent="0.2">
      <c r="B264" s="4"/>
    </row>
    <row r="265" spans="2:2" x14ac:dyDescent="0.2">
      <c r="B265" s="4"/>
    </row>
    <row r="266" spans="2:2" x14ac:dyDescent="0.2">
      <c r="B266" s="4"/>
    </row>
    <row r="267" spans="2:2" x14ac:dyDescent="0.2">
      <c r="B267" s="4"/>
    </row>
    <row r="268" spans="2:2" x14ac:dyDescent="0.2">
      <c r="B268" s="4"/>
    </row>
    <row r="269" spans="2:2" x14ac:dyDescent="0.2">
      <c r="B269" s="4"/>
    </row>
    <row r="270" spans="2:2" x14ac:dyDescent="0.2">
      <c r="B270" s="4"/>
    </row>
    <row r="271" spans="2:2" x14ac:dyDescent="0.2">
      <c r="B271" s="4"/>
    </row>
    <row r="272" spans="2:2" x14ac:dyDescent="0.2">
      <c r="B272" s="4"/>
    </row>
    <row r="273" spans="2:2" x14ac:dyDescent="0.2">
      <c r="B273" s="4"/>
    </row>
    <row r="274" spans="2:2" x14ac:dyDescent="0.2">
      <c r="B274" s="4"/>
    </row>
    <row r="275" spans="2:2" x14ac:dyDescent="0.2">
      <c r="B275" s="4"/>
    </row>
    <row r="276" spans="2:2" x14ac:dyDescent="0.2">
      <c r="B276" s="4"/>
    </row>
    <row r="277" spans="2:2" x14ac:dyDescent="0.2">
      <c r="B277" s="4"/>
    </row>
    <row r="278" spans="2:2" x14ac:dyDescent="0.2">
      <c r="B278" s="4"/>
    </row>
    <row r="279" spans="2:2" x14ac:dyDescent="0.2">
      <c r="B279" s="4"/>
    </row>
    <row r="280" spans="2:2" x14ac:dyDescent="0.2">
      <c r="B280" s="4"/>
    </row>
    <row r="281" spans="2:2" x14ac:dyDescent="0.2">
      <c r="B281" s="4"/>
    </row>
    <row r="282" spans="2:2" x14ac:dyDescent="0.2">
      <c r="B282" s="4"/>
    </row>
    <row r="283" spans="2:2" x14ac:dyDescent="0.2">
      <c r="B283" s="4"/>
    </row>
    <row r="284" spans="2:2" x14ac:dyDescent="0.2">
      <c r="B284" s="4"/>
    </row>
    <row r="285" spans="2:2" x14ac:dyDescent="0.2">
      <c r="B285" s="4"/>
    </row>
    <row r="286" spans="2:2" x14ac:dyDescent="0.2">
      <c r="B286" s="4"/>
    </row>
    <row r="287" spans="2:2" x14ac:dyDescent="0.2">
      <c r="B287" s="4"/>
    </row>
    <row r="288" spans="2:2" x14ac:dyDescent="0.2">
      <c r="B288" s="4"/>
    </row>
    <row r="289" spans="2:2" x14ac:dyDescent="0.2">
      <c r="B289" s="4"/>
    </row>
    <row r="290" spans="2:2" x14ac:dyDescent="0.2">
      <c r="B290" s="4"/>
    </row>
    <row r="291" spans="2:2" x14ac:dyDescent="0.2">
      <c r="B291" s="4"/>
    </row>
    <row r="292" spans="2:2" x14ac:dyDescent="0.2">
      <c r="B292" s="4"/>
    </row>
    <row r="293" spans="2:2" x14ac:dyDescent="0.2">
      <c r="B293" s="4"/>
    </row>
    <row r="294" spans="2:2" x14ac:dyDescent="0.2">
      <c r="B294" s="4"/>
    </row>
    <row r="295" spans="2:2" x14ac:dyDescent="0.2">
      <c r="B295" s="4"/>
    </row>
    <row r="296" spans="2:2" x14ac:dyDescent="0.2">
      <c r="B296" s="4"/>
    </row>
    <row r="297" spans="2:2" x14ac:dyDescent="0.2">
      <c r="B297" s="4"/>
    </row>
    <row r="298" spans="2:2" x14ac:dyDescent="0.2">
      <c r="B298" s="4"/>
    </row>
    <row r="299" spans="2:2" x14ac:dyDescent="0.2">
      <c r="B299" s="4"/>
    </row>
    <row r="300" spans="2:2" x14ac:dyDescent="0.2">
      <c r="B300" s="4"/>
    </row>
    <row r="301" spans="2:2" x14ac:dyDescent="0.2">
      <c r="B301" s="4"/>
    </row>
    <row r="302" spans="2:2" x14ac:dyDescent="0.2">
      <c r="B302" s="4"/>
    </row>
    <row r="303" spans="2:2" x14ac:dyDescent="0.2">
      <c r="B303" s="4"/>
    </row>
    <row r="304" spans="2:2" x14ac:dyDescent="0.2">
      <c r="B304" s="4"/>
    </row>
    <row r="305" spans="2:2" x14ac:dyDescent="0.2">
      <c r="B305" s="4"/>
    </row>
    <row r="306" spans="2:2" x14ac:dyDescent="0.2">
      <c r="B306" s="4"/>
    </row>
    <row r="307" spans="2:2" x14ac:dyDescent="0.2">
      <c r="B307" s="4"/>
    </row>
    <row r="308" spans="2:2" x14ac:dyDescent="0.2">
      <c r="B308" s="4"/>
    </row>
    <row r="309" spans="2:2" x14ac:dyDescent="0.2">
      <c r="B309" s="4"/>
    </row>
    <row r="310" spans="2:2" x14ac:dyDescent="0.2">
      <c r="B310" s="4"/>
    </row>
    <row r="311" spans="2:2" x14ac:dyDescent="0.2">
      <c r="B311" s="4"/>
    </row>
    <row r="312" spans="2:2" x14ac:dyDescent="0.2">
      <c r="B312" s="4"/>
    </row>
    <row r="313" spans="2:2" x14ac:dyDescent="0.2">
      <c r="B313" s="4"/>
    </row>
    <row r="314" spans="2:2" x14ac:dyDescent="0.2">
      <c r="B314" s="4"/>
    </row>
    <row r="315" spans="2:2" x14ac:dyDescent="0.2">
      <c r="B315" s="4"/>
    </row>
    <row r="316" spans="2:2" x14ac:dyDescent="0.2">
      <c r="B316" s="4"/>
    </row>
    <row r="317" spans="2:2" x14ac:dyDescent="0.2">
      <c r="B317" s="4"/>
    </row>
    <row r="318" spans="2:2" x14ac:dyDescent="0.2">
      <c r="B318" s="4"/>
    </row>
    <row r="319" spans="2:2" x14ac:dyDescent="0.2">
      <c r="B319" s="4"/>
    </row>
    <row r="320" spans="2:2" x14ac:dyDescent="0.2">
      <c r="B320" s="4"/>
    </row>
    <row r="321" spans="2:2" x14ac:dyDescent="0.2">
      <c r="B321" s="4"/>
    </row>
    <row r="322" spans="2:2" x14ac:dyDescent="0.2">
      <c r="B322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8"/>
  <sheetViews>
    <sheetView topLeftCell="A6" workbookViewId="0">
      <selection activeCell="A18" sqref="A18:D29"/>
    </sheetView>
  </sheetViews>
  <sheetFormatPr defaultRowHeight="12.75" x14ac:dyDescent="0.2"/>
  <cols>
    <col min="1" max="1" width="19.7109375" style="35" customWidth="1"/>
    <col min="2" max="2" width="4.42578125" style="11" customWidth="1"/>
    <col min="3" max="3" width="12.7109375" style="35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35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4" t="s">
        <v>52</v>
      </c>
      <c r="I1" s="36" t="s">
        <v>53</v>
      </c>
      <c r="J1" s="37" t="s">
        <v>54</v>
      </c>
    </row>
    <row r="2" spans="1:16" x14ac:dyDescent="0.2">
      <c r="I2" s="38" t="s">
        <v>55</v>
      </c>
      <c r="J2" s="39" t="s">
        <v>56</v>
      </c>
    </row>
    <row r="3" spans="1:16" x14ac:dyDescent="0.2">
      <c r="A3" s="40" t="s">
        <v>57</v>
      </c>
      <c r="I3" s="38" t="s">
        <v>58</v>
      </c>
      <c r="J3" s="39" t="s">
        <v>29</v>
      </c>
    </row>
    <row r="4" spans="1:16" x14ac:dyDescent="0.2">
      <c r="I4" s="38" t="s">
        <v>59</v>
      </c>
      <c r="J4" s="39" t="s">
        <v>29</v>
      </c>
    </row>
    <row r="5" spans="1:16" ht="13.5" thickBot="1" x14ac:dyDescent="0.25">
      <c r="I5" s="41" t="s">
        <v>35</v>
      </c>
      <c r="J5" s="42" t="s">
        <v>32</v>
      </c>
    </row>
    <row r="10" spans="1:16" ht="13.5" thickBot="1" x14ac:dyDescent="0.25"/>
    <row r="11" spans="1:16" ht="12.75" customHeight="1" thickBot="1" x14ac:dyDescent="0.25">
      <c r="A11" s="35" t="str">
        <f t="shared" ref="A11:A29" si="0">P11</f>
        <v> BBS 129 </v>
      </c>
      <c r="B11" s="4" t="str">
        <f t="shared" ref="B11:B29" si="1">IF(H11=INT(H11),"I","II")</f>
        <v>I</v>
      </c>
      <c r="C11" s="35">
        <f t="shared" ref="C11:C29" si="2">1*G11</f>
        <v>52530.404000000002</v>
      </c>
      <c r="D11" s="11" t="str">
        <f t="shared" ref="D11:D29" si="3">VLOOKUP(F11,I$1:J$5,2,FALSE)</f>
        <v>vis</v>
      </c>
      <c r="E11" s="43">
        <f>VLOOKUP(C11,'Active 1'!C$21:E$973,3,FALSE)</f>
        <v>896.00295247212409</v>
      </c>
      <c r="F11" s="4" t="s">
        <v>35</v>
      </c>
      <c r="G11" s="11" t="str">
        <f t="shared" ref="G11:G29" si="4">MID(I11,3,LEN(I11)-3)</f>
        <v>52530.404</v>
      </c>
      <c r="H11" s="35">
        <f t="shared" ref="H11:H29" si="5">1*K11</f>
        <v>28</v>
      </c>
      <c r="I11" s="44" t="s">
        <v>98</v>
      </c>
      <c r="J11" s="45" t="s">
        <v>99</v>
      </c>
      <c r="K11" s="44">
        <v>28</v>
      </c>
      <c r="L11" s="44" t="s">
        <v>100</v>
      </c>
      <c r="M11" s="45" t="s">
        <v>95</v>
      </c>
      <c r="N11" s="45" t="s">
        <v>96</v>
      </c>
      <c r="O11" s="46" t="s">
        <v>65</v>
      </c>
      <c r="P11" s="46" t="s">
        <v>101</v>
      </c>
    </row>
    <row r="12" spans="1:16" ht="12.75" customHeight="1" thickBot="1" x14ac:dyDescent="0.25">
      <c r="A12" s="35" t="str">
        <f t="shared" si="0"/>
        <v>IBVS 5592 </v>
      </c>
      <c r="B12" s="4" t="str">
        <f t="shared" si="1"/>
        <v>I</v>
      </c>
      <c r="C12" s="35">
        <f t="shared" si="2"/>
        <v>52892.409500000002</v>
      </c>
      <c r="D12" s="11" t="str">
        <f t="shared" si="3"/>
        <v>vis</v>
      </c>
      <c r="E12" s="43">
        <f>VLOOKUP(C12,'Active 1'!C$21:E$973,3,FALSE)</f>
        <v>1230.006435466576</v>
      </c>
      <c r="F12" s="4" t="s">
        <v>35</v>
      </c>
      <c r="G12" s="11" t="str">
        <f t="shared" si="4"/>
        <v>52892.4095</v>
      </c>
      <c r="H12" s="35">
        <f t="shared" si="5"/>
        <v>362</v>
      </c>
      <c r="I12" s="44" t="s">
        <v>102</v>
      </c>
      <c r="J12" s="45" t="s">
        <v>103</v>
      </c>
      <c r="K12" s="44">
        <v>362</v>
      </c>
      <c r="L12" s="44" t="s">
        <v>104</v>
      </c>
      <c r="M12" s="45" t="s">
        <v>95</v>
      </c>
      <c r="N12" s="45" t="s">
        <v>96</v>
      </c>
      <c r="O12" s="46" t="s">
        <v>105</v>
      </c>
      <c r="P12" s="47" t="s">
        <v>106</v>
      </c>
    </row>
    <row r="13" spans="1:16" ht="12.75" customHeight="1" thickBot="1" x14ac:dyDescent="0.25">
      <c r="A13" s="35" t="str">
        <f t="shared" si="0"/>
        <v>OEJV 0003 </v>
      </c>
      <c r="B13" s="4" t="str">
        <f t="shared" si="1"/>
        <v>I</v>
      </c>
      <c r="C13" s="35">
        <f t="shared" si="2"/>
        <v>53229.5</v>
      </c>
      <c r="D13" s="11" t="str">
        <f t="shared" si="3"/>
        <v>vis</v>
      </c>
      <c r="E13" s="43">
        <f>VLOOKUP(C13,'Active 1'!C$21:E$973,3,FALSE)</f>
        <v>1541.0221550739882</v>
      </c>
      <c r="F13" s="4" t="s">
        <v>35</v>
      </c>
      <c r="G13" s="11" t="str">
        <f t="shared" si="4"/>
        <v>53229.500</v>
      </c>
      <c r="H13" s="35">
        <f t="shared" si="5"/>
        <v>673</v>
      </c>
      <c r="I13" s="44" t="s">
        <v>107</v>
      </c>
      <c r="J13" s="45" t="s">
        <v>108</v>
      </c>
      <c r="K13" s="44">
        <v>673</v>
      </c>
      <c r="L13" s="44" t="s">
        <v>109</v>
      </c>
      <c r="M13" s="45" t="s">
        <v>64</v>
      </c>
      <c r="N13" s="45"/>
      <c r="O13" s="46" t="s">
        <v>65</v>
      </c>
      <c r="P13" s="47" t="s">
        <v>110</v>
      </c>
    </row>
    <row r="14" spans="1:16" ht="12.75" customHeight="1" thickBot="1" x14ac:dyDescent="0.25">
      <c r="A14" s="35" t="str">
        <f t="shared" si="0"/>
        <v>OEJV 0003 </v>
      </c>
      <c r="B14" s="4" t="str">
        <f t="shared" si="1"/>
        <v>I</v>
      </c>
      <c r="C14" s="35">
        <f t="shared" si="2"/>
        <v>53592.582999999999</v>
      </c>
      <c r="D14" s="11" t="str">
        <f t="shared" si="3"/>
        <v>vis</v>
      </c>
      <c r="E14" s="43">
        <f>VLOOKUP(C14,'Active 1'!C$21:E$973,3,FALSE)</f>
        <v>1876.0197907896732</v>
      </c>
      <c r="F14" s="4" t="s">
        <v>35</v>
      </c>
      <c r="G14" s="11" t="str">
        <f t="shared" si="4"/>
        <v>53592.583</v>
      </c>
      <c r="H14" s="35">
        <f t="shared" si="5"/>
        <v>1008</v>
      </c>
      <c r="I14" s="44" t="s">
        <v>111</v>
      </c>
      <c r="J14" s="45" t="s">
        <v>112</v>
      </c>
      <c r="K14" s="44">
        <v>1008</v>
      </c>
      <c r="L14" s="44" t="s">
        <v>72</v>
      </c>
      <c r="M14" s="45" t="s">
        <v>64</v>
      </c>
      <c r="N14" s="45"/>
      <c r="O14" s="46" t="s">
        <v>65</v>
      </c>
      <c r="P14" s="47" t="s">
        <v>110</v>
      </c>
    </row>
    <row r="15" spans="1:16" ht="12.75" customHeight="1" thickBot="1" x14ac:dyDescent="0.25">
      <c r="A15" s="35" t="str">
        <f t="shared" si="0"/>
        <v>BAVM 215 </v>
      </c>
      <c r="B15" s="4" t="str">
        <f t="shared" si="1"/>
        <v>I</v>
      </c>
      <c r="C15" s="35">
        <f t="shared" si="2"/>
        <v>55478.472600000001</v>
      </c>
      <c r="D15" s="11" t="str">
        <f t="shared" si="3"/>
        <v>vis</v>
      </c>
      <c r="E15" s="43">
        <f>VLOOKUP(C15,'Active 1'!C$21:E$973,3,FALSE)</f>
        <v>3616.0311854867582</v>
      </c>
      <c r="F15" s="4" t="s">
        <v>35</v>
      </c>
      <c r="G15" s="11" t="str">
        <f t="shared" si="4"/>
        <v>55478.4726</v>
      </c>
      <c r="H15" s="35">
        <f t="shared" si="5"/>
        <v>2748</v>
      </c>
      <c r="I15" s="44" t="s">
        <v>120</v>
      </c>
      <c r="J15" s="45" t="s">
        <v>121</v>
      </c>
      <c r="K15" s="44" t="s">
        <v>122</v>
      </c>
      <c r="L15" s="44" t="s">
        <v>123</v>
      </c>
      <c r="M15" s="45" t="s">
        <v>116</v>
      </c>
      <c r="N15" s="45" t="s">
        <v>117</v>
      </c>
      <c r="O15" s="46" t="s">
        <v>118</v>
      </c>
      <c r="P15" s="47" t="s">
        <v>124</v>
      </c>
    </row>
    <row r="16" spans="1:16" ht="12.75" customHeight="1" thickBot="1" x14ac:dyDescent="0.25">
      <c r="A16" s="35" t="str">
        <f t="shared" si="0"/>
        <v>IBVS 6042 </v>
      </c>
      <c r="B16" s="4" t="str">
        <f t="shared" si="1"/>
        <v>I</v>
      </c>
      <c r="C16" s="35">
        <f t="shared" si="2"/>
        <v>56256.672700000003</v>
      </c>
      <c r="D16" s="11" t="str">
        <f t="shared" si="3"/>
        <v>vis</v>
      </c>
      <c r="E16" s="43">
        <f>VLOOKUP(C16,'Active 1'!C$21:E$973,3,FALSE)</f>
        <v>4334.0355911287497</v>
      </c>
      <c r="F16" s="4" t="s">
        <v>35</v>
      </c>
      <c r="G16" s="11" t="str">
        <f t="shared" si="4"/>
        <v>56256.6727</v>
      </c>
      <c r="H16" s="35">
        <f t="shared" si="5"/>
        <v>3466</v>
      </c>
      <c r="I16" s="44" t="s">
        <v>130</v>
      </c>
      <c r="J16" s="45" t="s">
        <v>131</v>
      </c>
      <c r="K16" s="44" t="s">
        <v>132</v>
      </c>
      <c r="L16" s="44" t="s">
        <v>133</v>
      </c>
      <c r="M16" s="45" t="s">
        <v>116</v>
      </c>
      <c r="N16" s="45" t="s">
        <v>35</v>
      </c>
      <c r="O16" s="46" t="s">
        <v>134</v>
      </c>
      <c r="P16" s="47" t="s">
        <v>135</v>
      </c>
    </row>
    <row r="17" spans="1:16" ht="12.75" customHeight="1" thickBot="1" x14ac:dyDescent="0.25">
      <c r="A17" s="35" t="str">
        <f t="shared" si="0"/>
        <v>BAVM 239 </v>
      </c>
      <c r="B17" s="4" t="str">
        <f t="shared" si="1"/>
        <v>I</v>
      </c>
      <c r="C17" s="35">
        <f t="shared" si="2"/>
        <v>56965.511599999998</v>
      </c>
      <c r="D17" s="11" t="str">
        <f t="shared" si="3"/>
        <v>vis</v>
      </c>
      <c r="E17" s="43">
        <f>VLOOKUP(C17,'Active 1'!C$21:E$973,3,FALSE)</f>
        <v>4988.044056419898</v>
      </c>
      <c r="F17" s="4" t="s">
        <v>35</v>
      </c>
      <c r="G17" s="11" t="str">
        <f t="shared" si="4"/>
        <v>56965.5116</v>
      </c>
      <c r="H17" s="35">
        <f t="shared" si="5"/>
        <v>4120</v>
      </c>
      <c r="I17" s="44" t="s">
        <v>136</v>
      </c>
      <c r="J17" s="45" t="s">
        <v>137</v>
      </c>
      <c r="K17" s="44" t="s">
        <v>138</v>
      </c>
      <c r="L17" s="44" t="s">
        <v>139</v>
      </c>
      <c r="M17" s="45" t="s">
        <v>116</v>
      </c>
      <c r="N17" s="45" t="s">
        <v>117</v>
      </c>
      <c r="O17" s="46" t="s">
        <v>118</v>
      </c>
      <c r="P17" s="47" t="s">
        <v>140</v>
      </c>
    </row>
    <row r="18" spans="1:16" ht="12.75" customHeight="1" thickBot="1" x14ac:dyDescent="0.25">
      <c r="A18" s="35" t="str">
        <f t="shared" si="0"/>
        <v> BBS 123 </v>
      </c>
      <c r="B18" s="4" t="str">
        <f t="shared" si="1"/>
        <v>I</v>
      </c>
      <c r="C18" s="35">
        <f t="shared" si="2"/>
        <v>51742.455000000002</v>
      </c>
      <c r="D18" s="11" t="str">
        <f t="shared" si="3"/>
        <v>vis</v>
      </c>
      <c r="E18" s="43">
        <f>VLOOKUP(C18,'Active 1'!C$21:E$973,3,FALSE)</f>
        <v>169.00374825562443</v>
      </c>
      <c r="F18" s="4" t="s">
        <v>35</v>
      </c>
      <c r="G18" s="11" t="str">
        <f t="shared" si="4"/>
        <v>51742.455</v>
      </c>
      <c r="H18" s="35">
        <f t="shared" si="5"/>
        <v>-699</v>
      </c>
      <c r="I18" s="44" t="s">
        <v>61</v>
      </c>
      <c r="J18" s="45" t="s">
        <v>62</v>
      </c>
      <c r="K18" s="44">
        <v>-699</v>
      </c>
      <c r="L18" s="44" t="s">
        <v>63</v>
      </c>
      <c r="M18" s="45" t="s">
        <v>64</v>
      </c>
      <c r="N18" s="45"/>
      <c r="O18" s="46" t="s">
        <v>65</v>
      </c>
      <c r="P18" s="46" t="s">
        <v>66</v>
      </c>
    </row>
    <row r="19" spans="1:16" ht="12.75" customHeight="1" thickBot="1" x14ac:dyDescent="0.25">
      <c r="A19" s="35" t="str">
        <f t="shared" si="0"/>
        <v> BBS 123 </v>
      </c>
      <c r="B19" s="4" t="str">
        <f t="shared" si="1"/>
        <v>I</v>
      </c>
      <c r="C19" s="35">
        <f t="shared" si="2"/>
        <v>51756.546999999999</v>
      </c>
      <c r="D19" s="11" t="str">
        <f t="shared" si="3"/>
        <v>vis</v>
      </c>
      <c r="E19" s="43">
        <f>VLOOKUP(C19,'Active 1'!C$21:E$973,3,FALSE)</f>
        <v>182.00569734854372</v>
      </c>
      <c r="F19" s="4" t="s">
        <v>35</v>
      </c>
      <c r="G19" s="11" t="str">
        <f t="shared" si="4"/>
        <v>51756.547</v>
      </c>
      <c r="H19" s="35">
        <f t="shared" si="5"/>
        <v>-686</v>
      </c>
      <c r="I19" s="44" t="s">
        <v>67</v>
      </c>
      <c r="J19" s="45" t="s">
        <v>68</v>
      </c>
      <c r="K19" s="44">
        <v>-686</v>
      </c>
      <c r="L19" s="44" t="s">
        <v>69</v>
      </c>
      <c r="M19" s="45" t="s">
        <v>64</v>
      </c>
      <c r="N19" s="45"/>
      <c r="O19" s="46" t="s">
        <v>65</v>
      </c>
      <c r="P19" s="46" t="s">
        <v>66</v>
      </c>
    </row>
    <row r="20" spans="1:16" ht="12.75" customHeight="1" thickBot="1" x14ac:dyDescent="0.25">
      <c r="A20" s="35" t="str">
        <f t="shared" si="0"/>
        <v> BBS 123 </v>
      </c>
      <c r="B20" s="4" t="str">
        <f t="shared" si="1"/>
        <v>I</v>
      </c>
      <c r="C20" s="35">
        <f t="shared" si="2"/>
        <v>51781.474000000002</v>
      </c>
      <c r="D20" s="11" t="str">
        <f t="shared" si="3"/>
        <v>vis</v>
      </c>
      <c r="E20" s="43">
        <f>VLOOKUP(C20,'Active 1'!C$21:E$973,3,FALSE)</f>
        <v>205.00453250603118</v>
      </c>
      <c r="F20" s="4" t="s">
        <v>35</v>
      </c>
      <c r="G20" s="11" t="str">
        <f t="shared" si="4"/>
        <v>51781.474</v>
      </c>
      <c r="H20" s="35">
        <f t="shared" si="5"/>
        <v>-663</v>
      </c>
      <c r="I20" s="44" t="s">
        <v>70</v>
      </c>
      <c r="J20" s="45" t="s">
        <v>71</v>
      </c>
      <c r="K20" s="44">
        <v>-663</v>
      </c>
      <c r="L20" s="44" t="s">
        <v>72</v>
      </c>
      <c r="M20" s="45" t="s">
        <v>64</v>
      </c>
      <c r="N20" s="45"/>
      <c r="O20" s="46" t="s">
        <v>65</v>
      </c>
      <c r="P20" s="46" t="s">
        <v>66</v>
      </c>
    </row>
    <row r="21" spans="1:16" ht="12.75" customHeight="1" thickBot="1" x14ac:dyDescent="0.25">
      <c r="A21" s="35" t="str">
        <f t="shared" si="0"/>
        <v> BBS 123 </v>
      </c>
      <c r="B21" s="4" t="str">
        <f t="shared" si="1"/>
        <v>I</v>
      </c>
      <c r="C21" s="35">
        <f t="shared" si="2"/>
        <v>51782.561000000002</v>
      </c>
      <c r="D21" s="11" t="str">
        <f t="shared" si="3"/>
        <v>vis</v>
      </c>
      <c r="E21" s="43">
        <f>VLOOKUP(C21,'Active 1'!C$21:E$973,3,FALSE)</f>
        <v>206.00745037886685</v>
      </c>
      <c r="F21" s="4" t="s">
        <v>35</v>
      </c>
      <c r="G21" s="11" t="str">
        <f t="shared" si="4"/>
        <v>51782.561</v>
      </c>
      <c r="H21" s="35">
        <f t="shared" si="5"/>
        <v>-662</v>
      </c>
      <c r="I21" s="44" t="s">
        <v>73</v>
      </c>
      <c r="J21" s="45" t="s">
        <v>74</v>
      </c>
      <c r="K21" s="44">
        <v>-662</v>
      </c>
      <c r="L21" s="44" t="s">
        <v>75</v>
      </c>
      <c r="M21" s="45" t="s">
        <v>64</v>
      </c>
      <c r="N21" s="45"/>
      <c r="O21" s="46" t="s">
        <v>65</v>
      </c>
      <c r="P21" s="46" t="s">
        <v>66</v>
      </c>
    </row>
    <row r="22" spans="1:16" ht="12.75" customHeight="1" thickBot="1" x14ac:dyDescent="0.25">
      <c r="A22" s="35" t="str">
        <f t="shared" si="0"/>
        <v> BBS 123 </v>
      </c>
      <c r="B22" s="4" t="str">
        <f t="shared" si="1"/>
        <v>I</v>
      </c>
      <c r="C22" s="35">
        <f t="shared" si="2"/>
        <v>51795.569000000003</v>
      </c>
      <c r="D22" s="11" t="str">
        <f t="shared" si="3"/>
        <v>vis</v>
      </c>
      <c r="E22" s="43">
        <f>VLOOKUP(C22,'Active 1'!C$21:E$973,3,FALSE)</f>
        <v>218.00924954156571</v>
      </c>
      <c r="F22" s="4" t="s">
        <v>35</v>
      </c>
      <c r="G22" s="11" t="str">
        <f t="shared" si="4"/>
        <v>51795.569</v>
      </c>
      <c r="H22" s="35">
        <f t="shared" si="5"/>
        <v>-650</v>
      </c>
      <c r="I22" s="44" t="s">
        <v>76</v>
      </c>
      <c r="J22" s="45" t="s">
        <v>77</v>
      </c>
      <c r="K22" s="44">
        <v>-650</v>
      </c>
      <c r="L22" s="44" t="s">
        <v>78</v>
      </c>
      <c r="M22" s="45" t="s">
        <v>64</v>
      </c>
      <c r="N22" s="45"/>
      <c r="O22" s="46" t="s">
        <v>65</v>
      </c>
      <c r="P22" s="46" t="s">
        <v>66</v>
      </c>
    </row>
    <row r="23" spans="1:16" ht="12.75" customHeight="1" thickBot="1" x14ac:dyDescent="0.25">
      <c r="A23" s="35" t="str">
        <f t="shared" si="0"/>
        <v> BBS 124 </v>
      </c>
      <c r="B23" s="4" t="str">
        <f t="shared" si="1"/>
        <v>I</v>
      </c>
      <c r="C23" s="35">
        <f t="shared" si="2"/>
        <v>51821.572</v>
      </c>
      <c r="D23" s="11" t="str">
        <f t="shared" si="3"/>
        <v>vis</v>
      </c>
      <c r="E23" s="43">
        <f>VLOOKUP(C23,'Active 1'!C$21:E$973,3,FALSE)</f>
        <v>242.00085344897525</v>
      </c>
      <c r="F23" s="4" t="s">
        <v>35</v>
      </c>
      <c r="G23" s="11" t="str">
        <f t="shared" si="4"/>
        <v>51821.572</v>
      </c>
      <c r="H23" s="35">
        <f t="shared" si="5"/>
        <v>-626</v>
      </c>
      <c r="I23" s="44" t="s">
        <v>79</v>
      </c>
      <c r="J23" s="45" t="s">
        <v>80</v>
      </c>
      <c r="K23" s="44">
        <v>-626</v>
      </c>
      <c r="L23" s="44" t="s">
        <v>81</v>
      </c>
      <c r="M23" s="45" t="s">
        <v>64</v>
      </c>
      <c r="N23" s="45"/>
      <c r="O23" s="46" t="s">
        <v>82</v>
      </c>
      <c r="P23" s="46" t="s">
        <v>83</v>
      </c>
    </row>
    <row r="24" spans="1:16" ht="12.75" customHeight="1" thickBot="1" x14ac:dyDescent="0.25">
      <c r="A24" s="35" t="str">
        <f t="shared" si="0"/>
        <v> BBS 124 </v>
      </c>
      <c r="B24" s="4" t="str">
        <f t="shared" si="1"/>
        <v>I</v>
      </c>
      <c r="C24" s="35">
        <f t="shared" si="2"/>
        <v>51846.499000000003</v>
      </c>
      <c r="D24" s="11" t="str">
        <f t="shared" si="3"/>
        <v>vis</v>
      </c>
      <c r="E24" s="43">
        <f>VLOOKUP(C24,'Active 1'!C$21:E$973,3,FALSE)</f>
        <v>264.99968860646271</v>
      </c>
      <c r="F24" s="4" t="s">
        <v>35</v>
      </c>
      <c r="G24" s="11" t="str">
        <f t="shared" si="4"/>
        <v>51846.499</v>
      </c>
      <c r="H24" s="35">
        <f t="shared" si="5"/>
        <v>-603</v>
      </c>
      <c r="I24" s="44" t="s">
        <v>84</v>
      </c>
      <c r="J24" s="45" t="s">
        <v>85</v>
      </c>
      <c r="K24" s="44">
        <v>-603</v>
      </c>
      <c r="L24" s="44" t="s">
        <v>86</v>
      </c>
      <c r="M24" s="45" t="s">
        <v>64</v>
      </c>
      <c r="N24" s="45"/>
      <c r="O24" s="46" t="s">
        <v>65</v>
      </c>
      <c r="P24" s="46" t="s">
        <v>83</v>
      </c>
    </row>
    <row r="25" spans="1:16" ht="12.75" customHeight="1" thickBot="1" x14ac:dyDescent="0.25">
      <c r="A25" s="35" t="str">
        <f t="shared" si="0"/>
        <v> BBS 124 </v>
      </c>
      <c r="B25" s="4" t="str">
        <f t="shared" si="1"/>
        <v>I</v>
      </c>
      <c r="C25" s="35">
        <f t="shared" si="2"/>
        <v>51847.584999999999</v>
      </c>
      <c r="D25" s="11" t="str">
        <f t="shared" si="3"/>
        <v>vis</v>
      </c>
      <c r="E25" s="43">
        <f>VLOOKUP(C25,'Active 1'!C$21:E$973,3,FALSE)</f>
        <v>266.0016838317577</v>
      </c>
      <c r="F25" s="4" t="s">
        <v>35</v>
      </c>
      <c r="G25" s="11" t="str">
        <f t="shared" si="4"/>
        <v>51847.585</v>
      </c>
      <c r="H25" s="35">
        <f t="shared" si="5"/>
        <v>-602</v>
      </c>
      <c r="I25" s="44" t="s">
        <v>87</v>
      </c>
      <c r="J25" s="45" t="s">
        <v>88</v>
      </c>
      <c r="K25" s="44">
        <v>-602</v>
      </c>
      <c r="L25" s="44" t="s">
        <v>89</v>
      </c>
      <c r="M25" s="45" t="s">
        <v>64</v>
      </c>
      <c r="N25" s="45"/>
      <c r="O25" s="46" t="s">
        <v>65</v>
      </c>
      <c r="P25" s="46" t="s">
        <v>83</v>
      </c>
    </row>
    <row r="26" spans="1:16" ht="12.75" customHeight="1" thickBot="1" x14ac:dyDescent="0.25">
      <c r="A26" s="35" t="str">
        <f t="shared" si="0"/>
        <v> BBS 124 </v>
      </c>
      <c r="B26" s="4" t="str">
        <f t="shared" si="1"/>
        <v>I</v>
      </c>
      <c r="C26" s="35">
        <f t="shared" si="2"/>
        <v>51870.336000000003</v>
      </c>
      <c r="D26" s="11" t="str">
        <f t="shared" si="3"/>
        <v>vis</v>
      </c>
      <c r="E26" s="43">
        <f>VLOOKUP(C26,'Active 1'!C$21:E$973,3,FALSE)</f>
        <v>286.99283794849924</v>
      </c>
      <c r="F26" s="4" t="s">
        <v>35</v>
      </c>
      <c r="G26" s="11" t="str">
        <f t="shared" si="4"/>
        <v>51870.336</v>
      </c>
      <c r="H26" s="35">
        <f t="shared" si="5"/>
        <v>-581</v>
      </c>
      <c r="I26" s="44" t="s">
        <v>90</v>
      </c>
      <c r="J26" s="45" t="s">
        <v>91</v>
      </c>
      <c r="K26" s="44">
        <v>-581</v>
      </c>
      <c r="L26" s="44" t="s">
        <v>92</v>
      </c>
      <c r="M26" s="45" t="s">
        <v>64</v>
      </c>
      <c r="N26" s="45"/>
      <c r="O26" s="46" t="s">
        <v>65</v>
      </c>
      <c r="P26" s="46" t="s">
        <v>83</v>
      </c>
    </row>
    <row r="27" spans="1:16" ht="12.75" customHeight="1" thickBot="1" x14ac:dyDescent="0.25">
      <c r="A27" s="35" t="str">
        <f t="shared" si="0"/>
        <v> BBS 126 </v>
      </c>
      <c r="B27" s="4" t="str">
        <f t="shared" si="1"/>
        <v>I</v>
      </c>
      <c r="C27" s="35">
        <f t="shared" si="2"/>
        <v>52118.542999999998</v>
      </c>
      <c r="D27" s="11" t="str">
        <f t="shared" si="3"/>
        <v>vis</v>
      </c>
      <c r="E27" s="43">
        <f>VLOOKUP(C27,'Active 1'!C$21:E$973,3,FALSE)</f>
        <v>516.00041519139302</v>
      </c>
      <c r="F27" s="4" t="s">
        <v>35</v>
      </c>
      <c r="G27" s="11" t="str">
        <f t="shared" si="4"/>
        <v>52118.543</v>
      </c>
      <c r="H27" s="35">
        <f t="shared" si="5"/>
        <v>-352</v>
      </c>
      <c r="I27" s="44" t="s">
        <v>93</v>
      </c>
      <c r="J27" s="45" t="s">
        <v>94</v>
      </c>
      <c r="K27" s="44">
        <v>-352</v>
      </c>
      <c r="L27" s="44" t="s">
        <v>60</v>
      </c>
      <c r="M27" s="45" t="s">
        <v>95</v>
      </c>
      <c r="N27" s="45" t="s">
        <v>96</v>
      </c>
      <c r="O27" s="46" t="s">
        <v>65</v>
      </c>
      <c r="P27" s="46" t="s">
        <v>97</v>
      </c>
    </row>
    <row r="28" spans="1:16" ht="12.75" customHeight="1" thickBot="1" x14ac:dyDescent="0.25">
      <c r="A28" s="35" t="str">
        <f t="shared" si="0"/>
        <v>BAVM 193 </v>
      </c>
      <c r="B28" s="4" t="str">
        <f t="shared" si="1"/>
        <v>I</v>
      </c>
      <c r="C28" s="35">
        <f t="shared" si="2"/>
        <v>54366.444499999998</v>
      </c>
      <c r="D28" s="11" t="str">
        <f t="shared" si="3"/>
        <v>vis</v>
      </c>
      <c r="E28" s="43">
        <f>VLOOKUP(C28,'Active 1'!C$21:E$973,3,FALSE)</f>
        <v>2590.0211978271664</v>
      </c>
      <c r="F28" s="4" t="s">
        <v>35</v>
      </c>
      <c r="G28" s="11" t="str">
        <f t="shared" si="4"/>
        <v>54366.4445</v>
      </c>
      <c r="H28" s="35">
        <f t="shared" si="5"/>
        <v>1722</v>
      </c>
      <c r="I28" s="44" t="s">
        <v>113</v>
      </c>
      <c r="J28" s="45" t="s">
        <v>114</v>
      </c>
      <c r="K28" s="44">
        <v>1722</v>
      </c>
      <c r="L28" s="44" t="s">
        <v>115</v>
      </c>
      <c r="M28" s="45" t="s">
        <v>116</v>
      </c>
      <c r="N28" s="45" t="s">
        <v>117</v>
      </c>
      <c r="O28" s="46" t="s">
        <v>118</v>
      </c>
      <c r="P28" s="47" t="s">
        <v>119</v>
      </c>
    </row>
    <row r="29" spans="1:16" ht="12.75" customHeight="1" thickBot="1" x14ac:dyDescent="0.25">
      <c r="A29" s="35" t="str">
        <f t="shared" si="0"/>
        <v>BAVM 225 </v>
      </c>
      <c r="B29" s="4" t="str">
        <f t="shared" si="1"/>
        <v>II</v>
      </c>
      <c r="C29" s="35">
        <f t="shared" si="2"/>
        <v>55794.412300000004</v>
      </c>
      <c r="D29" s="11" t="str">
        <f t="shared" si="3"/>
        <v>vis</v>
      </c>
      <c r="E29" s="43">
        <f>VLOOKUP(C29,'Active 1'!C$21:E$973,3,FALSE)</f>
        <v>3907.5321715663163</v>
      </c>
      <c r="F29" s="4" t="s">
        <v>35</v>
      </c>
      <c r="G29" s="11" t="str">
        <f t="shared" si="4"/>
        <v>55794.4123</v>
      </c>
      <c r="H29" s="35">
        <f t="shared" si="5"/>
        <v>3039.5</v>
      </c>
      <c r="I29" s="44" t="s">
        <v>125</v>
      </c>
      <c r="J29" s="45" t="s">
        <v>126</v>
      </c>
      <c r="K29" s="44" t="s">
        <v>127</v>
      </c>
      <c r="L29" s="44" t="s">
        <v>128</v>
      </c>
      <c r="M29" s="45" t="s">
        <v>116</v>
      </c>
      <c r="N29" s="45" t="s">
        <v>117</v>
      </c>
      <c r="O29" s="46" t="s">
        <v>118</v>
      </c>
      <c r="P29" s="47" t="s">
        <v>129</v>
      </c>
    </row>
    <row r="30" spans="1:16" x14ac:dyDescent="0.2">
      <c r="B30" s="4"/>
      <c r="F30" s="4"/>
    </row>
    <row r="31" spans="1:16" x14ac:dyDescent="0.2">
      <c r="B31" s="4"/>
      <c r="F31" s="4"/>
    </row>
    <row r="32" spans="1:16" x14ac:dyDescent="0.2">
      <c r="B32" s="4"/>
      <c r="F32" s="4"/>
    </row>
    <row r="33" spans="2:6" x14ac:dyDescent="0.2">
      <c r="B33" s="4"/>
      <c r="F33" s="4"/>
    </row>
    <row r="34" spans="2:6" x14ac:dyDescent="0.2">
      <c r="B34" s="4"/>
      <c r="F34" s="4"/>
    </row>
    <row r="35" spans="2:6" x14ac:dyDescent="0.2">
      <c r="B35" s="4"/>
      <c r="F35" s="4"/>
    </row>
    <row r="36" spans="2:6" x14ac:dyDescent="0.2">
      <c r="B36" s="4"/>
      <c r="F36" s="4"/>
    </row>
    <row r="37" spans="2:6" x14ac:dyDescent="0.2">
      <c r="B37" s="4"/>
      <c r="F37" s="4"/>
    </row>
    <row r="38" spans="2:6" x14ac:dyDescent="0.2">
      <c r="B38" s="4"/>
      <c r="F38" s="4"/>
    </row>
    <row r="39" spans="2:6" x14ac:dyDescent="0.2">
      <c r="B39" s="4"/>
      <c r="F39" s="4"/>
    </row>
    <row r="40" spans="2:6" x14ac:dyDescent="0.2">
      <c r="B40" s="4"/>
      <c r="F40" s="4"/>
    </row>
    <row r="41" spans="2:6" x14ac:dyDescent="0.2">
      <c r="B41" s="4"/>
      <c r="F41" s="4"/>
    </row>
    <row r="42" spans="2:6" x14ac:dyDescent="0.2">
      <c r="B42" s="4"/>
      <c r="F42" s="4"/>
    </row>
    <row r="43" spans="2:6" x14ac:dyDescent="0.2">
      <c r="B43" s="4"/>
      <c r="F43" s="4"/>
    </row>
    <row r="44" spans="2:6" x14ac:dyDescent="0.2">
      <c r="B44" s="4"/>
      <c r="F44" s="4"/>
    </row>
    <row r="45" spans="2:6" x14ac:dyDescent="0.2">
      <c r="B45" s="4"/>
      <c r="F45" s="4"/>
    </row>
    <row r="46" spans="2:6" x14ac:dyDescent="0.2">
      <c r="B46" s="4"/>
      <c r="F46" s="4"/>
    </row>
    <row r="47" spans="2:6" x14ac:dyDescent="0.2">
      <c r="B47" s="4"/>
      <c r="F47" s="4"/>
    </row>
    <row r="48" spans="2: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</sheetData>
  <phoneticPr fontId="7" type="noConversion"/>
  <hyperlinks>
    <hyperlink ref="P12" r:id="rId1" display="http://www.konkoly.hu/cgi-bin/IBVS?5592"/>
    <hyperlink ref="P13" r:id="rId2" display="http://var.astro.cz/oejv/issues/oejv0003.pdf"/>
    <hyperlink ref="P14" r:id="rId3" display="http://var.astro.cz/oejv/issues/oejv0003.pdf"/>
    <hyperlink ref="P28" r:id="rId4" display="http://www.bav-astro.de/sfs/BAVM_link.php?BAVMnr=193"/>
    <hyperlink ref="P15" r:id="rId5" display="http://www.bav-astro.de/sfs/BAVM_link.php?BAVMnr=215"/>
    <hyperlink ref="P29" r:id="rId6" display="http://www.bav-astro.de/sfs/BAVM_link.php?BAVMnr=225"/>
    <hyperlink ref="P16" r:id="rId7" display="http://www.konkoly.hu/cgi-bin/IBVS?6042"/>
    <hyperlink ref="P17" r:id="rId8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2024-01-20T04:37:00Z</dcterms:modified>
</cp:coreProperties>
</file>