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D8BB5F8C-784B-4E3D-9D48-357EC40EFADC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</sheets>
  <calcPr calcId="181029"/>
</workbook>
</file>

<file path=xl/calcChain.xml><?xml version="1.0" encoding="utf-8"?>
<calcChain xmlns="http://schemas.openxmlformats.org/spreadsheetml/2006/main">
  <c r="R22" i="1" l="1"/>
  <c r="G11" i="1"/>
  <c r="F11" i="1"/>
  <c r="C7" i="1"/>
  <c r="C8" i="1"/>
  <c r="E21" i="1"/>
  <c r="F21" i="1"/>
  <c r="G21" i="1"/>
  <c r="H21" i="1"/>
  <c r="E15" i="1"/>
  <c r="C17" i="1"/>
  <c r="Q21" i="1"/>
  <c r="C11" i="1"/>
  <c r="C12" i="1"/>
  <c r="C16" i="1" l="1"/>
  <c r="D18" i="1" s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<sst xmlns="http://schemas.openxmlformats.org/spreadsheetml/2006/main" count="43" uniqueCount="42">
  <si>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</si>
  <si>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</si>
  <si>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</si>
  <si>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</si>
  <si>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</si>
  <si>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</si>
  <si>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</si>
  <si>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</si>
  <si>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</si>
  <si>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</si>
  <si>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</si>
  <si>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</si>
  <si>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</si>
  <si>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</si>
  <si>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</si>
  <si>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</si>
  <si>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</si>
  <si>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</si>
  <si>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</si>
  <si>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</si>
  <si>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</si>
  <si>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</si>
  <si>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</si>
  <si>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</si>
  <si>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</si>
  <si>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</si>
  <si>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</si>
  <si>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</si>
  <si>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</si>
  <si>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</si>
  <si>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</si>
  <si>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</si>
  <si>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</si>
  <si>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</si>
  <si>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</si>
  <si>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</si>
  <si>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</si>
  <si>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EA</t>
  </si>
  <si>
    <t>IBVS 5600 Eph.</t>
  </si>
  <si>
    <t>IBVS 5600</t>
  </si>
  <si>
    <t>CCD</t>
  </si>
  <si>
    <t xml:space="preserve">V0962 Cas / GSC 3658-0307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</si>
</sst>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61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32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0" fillId="0" borderId="0" xfId="0" applyAlignment="1">
      <alignment wrapText="1"/>
    </xf>
    <xf numFmtId="0" fontId="13" fillId="0" borderId="0" xfId="0" applyFont="1" applyAlignment="1"/>
    <xf numFmtId="0" fontId="4" fillId="0" borderId="0" xfId="0" applyFont="1" applyAlignment="1">
      <alignment vertical="center"/>
    </xf>
    <xf numFmtId="0" fontId="15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V0962 Cas - O-C Diagr.</a:t>
            </a:r>
          </a:p>
        </c:rich>
      </c:tx>
      <c:layout>
        <c:manualLayout>
          <c:xMode val="edge"/>
          <c:yMode val="edge"/>
          <c:x val="0.3744360902255639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36-4BED-8D08-6518DF364C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836-4BED-8D08-6518DF364C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836-4BED-8D08-6518DF364C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836-4BED-8D08-6518DF364C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836-4BED-8D08-6518DF364C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836-4BED-8D08-6518DF364C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836-4BED-8D08-6518DF364C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836-4BED-8D08-6518DF364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020184"/>
        <c:axId val="1"/>
      </c:scatterChart>
      <c:valAx>
        <c:axId val="388020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0201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0B26CC9-37A6-4D68-06C1-EF49C3246B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4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2">
      <c r="A1" s="31" t="s">
        <v>41</v>
      </c>
    </row>
    <row r="2" spans="1:7" x14ac:dyDescent="0.2">
      <c r="A2" t="s">
        <v>23</v>
      </c>
      <c r="B2" s="28" t="s">
        <v>37</v>
      </c>
      <c r="C2" s="2"/>
      <c r="D2" s="2"/>
    </row>
    <row r="3" spans="1:7" ht="13.5" thickBot="1" x14ac:dyDescent="0.25"/>
    <row r="4" spans="1:7" ht="14.25" thickTop="1" thickBot="1" x14ac:dyDescent="0.25">
      <c r="A4" s="29" t="s">
        <v>38</v>
      </c>
      <c r="C4" s="7">
        <v>53002.120699999854</v>
      </c>
      <c r="D4" s="8">
        <v>2.7128999999999999</v>
      </c>
    </row>
    <row r="6" spans="1:7" x14ac:dyDescent="0.2">
      <c r="A6" s="4" t="s">
        <v>0</v>
      </c>
    </row>
    <row r="7" spans="1:7" x14ac:dyDescent="0.2">
      <c r="A7" t="s">
        <v>1</v>
      </c>
      <c r="C7">
        <f>+C4</f>
        <v>53002.120699999854</v>
      </c>
    </row>
    <row r="8" spans="1:7" x14ac:dyDescent="0.2">
      <c r="A8" t="s">
        <v>2</v>
      </c>
      <c r="C8">
        <f>+D4</f>
        <v>2.7128999999999999</v>
      </c>
    </row>
    <row r="9" spans="1:7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7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7" x14ac:dyDescent="0.2">
      <c r="A11" s="11" t="s">
        <v>14</v>
      </c>
      <c r="B11" s="11"/>
      <c r="C11" s="23" t="e">
        <f ca="1">INTERCEPT(INDIRECT($G$11):G992,INDIRECT($F$11):F992)</f>
        <v>#DIV/0!</v>
      </c>
      <c r="D11" s="2"/>
      <c r="E11" s="11"/>
      <c r="F11" s="24" t="str">
        <f>"F"&amp;E19</f>
        <v>F21</v>
      </c>
      <c r="G11" s="25" t="str">
        <f>"G"&amp;E19</f>
        <v>G21</v>
      </c>
    </row>
    <row r="12" spans="1:7" x14ac:dyDescent="0.2">
      <c r="A12" s="11" t="s">
        <v>15</v>
      </c>
      <c r="B12" s="11"/>
      <c r="C12" s="23" t="e">
        <f ca="1">SLOPE(INDIRECT($G$11):G992,INDIRECT($F$11):F992)</f>
        <v>#DIV/0!</v>
      </c>
      <c r="D12" s="2"/>
      <c r="E12" s="11"/>
    </row>
    <row r="13" spans="1:7" x14ac:dyDescent="0.2">
      <c r="A13" s="11" t="s">
        <v>18</v>
      </c>
      <c r="B13" s="11"/>
      <c r="C13" s="2" t="s">
        <v>12</v>
      </c>
      <c r="D13" s="2"/>
      <c r="E13" s="11"/>
    </row>
    <row r="14" spans="1:7" x14ac:dyDescent="0.2">
      <c r="A14" s="11"/>
      <c r="B14" s="11"/>
      <c r="C14" s="11"/>
      <c r="D14" s="11"/>
      <c r="E14" s="11"/>
    </row>
    <row r="15" spans="1:7" x14ac:dyDescent="0.2">
      <c r="A15" s="13" t="s">
        <v>16</v>
      </c>
      <c r="B15" s="11"/>
      <c r="C15" s="14" t="e">
        <f ca="1">(C7+C11)+(C8+C12)*INT(MAX(F21:F3533))</f>
        <v>#DIV/0!</v>
      </c>
      <c r="D15" s="15" t="s">
        <v>32</v>
      </c>
      <c r="E15" s="16">
        <f ca="1">TODAY()+15018.5-B9/24</f>
        <v>60329.5</v>
      </c>
    </row>
    <row r="16" spans="1:7" x14ac:dyDescent="0.2">
      <c r="A16" s="17" t="s">
        <v>3</v>
      </c>
      <c r="B16" s="11"/>
      <c r="C16" s="18" t="e">
        <f ca="1">+C8+C12</f>
        <v>#DIV/0!</v>
      </c>
      <c r="D16" s="15" t="s">
        <v>33</v>
      </c>
      <c r="E16" s="16" t="e">
        <f ca="1">ROUND(2*(E15-C15)/C16,0)/2+1</f>
        <v>#DIV/0!</v>
      </c>
    </row>
    <row r="17" spans="1:18" ht="13.5" thickBot="1" x14ac:dyDescent="0.25">
      <c r="A17" s="15" t="s">
        <v>29</v>
      </c>
      <c r="B17" s="11"/>
      <c r="C17" s="11">
        <f>COUNT(C21:C2191)</f>
        <v>1</v>
      </c>
      <c r="D17" s="15" t="s">
        <v>34</v>
      </c>
      <c r="E17" s="19" t="e">
        <f ca="1">+C15+C16*E16-15018.5-C9/24</f>
        <v>#DIV/0!</v>
      </c>
    </row>
    <row r="18" spans="1:18" ht="14.25" thickTop="1" thickBot="1" x14ac:dyDescent="0.25">
      <c r="A18" s="17" t="s">
        <v>4</v>
      </c>
      <c r="B18" s="11"/>
      <c r="C18" s="20" t="e">
        <f ca="1">+C15</f>
        <v>#DIV/0!</v>
      </c>
      <c r="D18" s="21" t="e">
        <f ca="1">+C16</f>
        <v>#DIV/0!</v>
      </c>
      <c r="E18" s="22" t="s">
        <v>35</v>
      </c>
    </row>
    <row r="19" spans="1:18" ht="13.5" thickTop="1" x14ac:dyDescent="0.2">
      <c r="A19" s="26" t="s">
        <v>36</v>
      </c>
      <c r="E19" s="27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40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s="30" t="s">
        <v>39</v>
      </c>
      <c r="C21" s="9">
        <v>53002.120699999854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1">
        <f>+C21-15018.5</f>
        <v>37983.620699999854</v>
      </c>
    </row>
    <row r="22" spans="1:18" x14ac:dyDescent="0.2">
      <c r="C22" s="9"/>
      <c r="D22" s="9"/>
      <c r="Q22" s="1"/>
      <c r="R22" t="str">
        <f>IF(ABS(C22-C21)&lt;0.00001,1,"")</f>
        <v/>
      </c>
    </row>
    <row r="23" spans="1:18" x14ac:dyDescent="0.2">
      <c r="C23" s="9"/>
      <c r="D23" s="9"/>
      <c r="Q23" s="1"/>
    </row>
    <row r="24" spans="1:18" x14ac:dyDescent="0.2">
      <c r="C24" s="9"/>
      <c r="D24" s="9"/>
      <c r="Q24" s="1"/>
    </row>
    <row r="25" spans="1:18" x14ac:dyDescent="0.2">
      <c r="C25" s="9"/>
      <c r="D25" s="9"/>
      <c r="Q25" s="1"/>
    </row>
    <row r="26" spans="1:18" x14ac:dyDescent="0.2">
      <c r="C26" s="9"/>
      <c r="D26" s="9"/>
      <c r="Q26" s="1"/>
    </row>
    <row r="27" spans="1:18" x14ac:dyDescent="0.2">
      <c r="C27" s="9"/>
      <c r="D27" s="9"/>
      <c r="Q27" s="1"/>
    </row>
    <row r="28" spans="1:18" x14ac:dyDescent="0.2">
      <c r="C28" s="9"/>
      <c r="D28" s="9"/>
      <c r="Q28" s="1"/>
    </row>
    <row r="29" spans="1:18" x14ac:dyDescent="0.2">
      <c r="C29" s="9"/>
      <c r="D29" s="9"/>
      <c r="Q29" s="1"/>
    </row>
    <row r="30" spans="1:18" x14ac:dyDescent="0.2">
      <c r="C30" s="9"/>
      <c r="D30" s="9"/>
      <c r="Q30" s="1"/>
    </row>
    <row r="31" spans="1:18" x14ac:dyDescent="0.2">
      <c r="C31" s="9"/>
      <c r="D31" s="9"/>
      <c r="Q31" s="1"/>
    </row>
    <row r="32" spans="1:18" x14ac:dyDescent="0.2">
      <c r="C32" s="9"/>
      <c r="D32" s="9"/>
      <c r="Q32" s="1"/>
    </row>
    <row r="33" spans="3:17" x14ac:dyDescent="0.2">
      <c r="C33" s="9"/>
      <c r="D33" s="9"/>
      <c r="Q33" s="1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2024-01-20T04:40:17Z</dcterms:modified>
</cp:coreProperties>
</file>