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0F806C-F045-4918-AD24-748C2D4338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/>
  <c r="E45" i="1"/>
  <c r="F45" i="1"/>
  <c r="D9" i="1"/>
  <c r="C9" i="1"/>
  <c r="Q35" i="1"/>
  <c r="Q36" i="1"/>
  <c r="Q37" i="1"/>
  <c r="Q38" i="1"/>
  <c r="Q39" i="1"/>
  <c r="Q40" i="1"/>
  <c r="Q41" i="1"/>
  <c r="Q42" i="1"/>
  <c r="Q43" i="1"/>
  <c r="Q44" i="1"/>
  <c r="Q45" i="1"/>
  <c r="E21" i="1"/>
  <c r="F21" i="1"/>
  <c r="E25" i="1"/>
  <c r="F25" i="1"/>
  <c r="E28" i="1"/>
  <c r="F28" i="1"/>
  <c r="E31" i="1"/>
  <c r="F31" i="1"/>
  <c r="E23" i="1"/>
  <c r="F23" i="1"/>
  <c r="E26" i="1"/>
  <c r="F26" i="1"/>
  <c r="E33" i="1"/>
  <c r="F33" i="1"/>
  <c r="Q33" i="1"/>
  <c r="Q34" i="1"/>
  <c r="Q31" i="1"/>
  <c r="Q32" i="1"/>
  <c r="Q26" i="1"/>
  <c r="Q27" i="1"/>
  <c r="Q28" i="1"/>
  <c r="Q29" i="1"/>
  <c r="Q30" i="1"/>
  <c r="Q25" i="1"/>
  <c r="Q23" i="1"/>
  <c r="Q24" i="1"/>
  <c r="F16" i="1"/>
  <c r="C17" i="1"/>
  <c r="Q22" i="1"/>
  <c r="C7" i="1"/>
  <c r="E35" i="1"/>
  <c r="F35" i="1"/>
  <c r="C8" i="1"/>
  <c r="E30" i="1"/>
  <c r="F30" i="1"/>
  <c r="Q21" i="1"/>
  <c r="E37" i="1"/>
  <c r="F37" i="1"/>
  <c r="G37" i="1"/>
  <c r="K37" i="1"/>
  <c r="E39" i="1"/>
  <c r="F39" i="1"/>
  <c r="G39" i="1"/>
  <c r="K39" i="1"/>
  <c r="G27" i="1"/>
  <c r="K27" i="1"/>
  <c r="G24" i="1"/>
  <c r="K24" i="1"/>
  <c r="G30" i="1"/>
  <c r="K30" i="1"/>
  <c r="E44" i="1"/>
  <c r="F44" i="1"/>
  <c r="G44" i="1"/>
  <c r="K44" i="1"/>
  <c r="E36" i="1"/>
  <c r="F36" i="1"/>
  <c r="G36" i="1"/>
  <c r="K36" i="1"/>
  <c r="G43" i="1"/>
  <c r="K43" i="1"/>
  <c r="E41" i="1"/>
  <c r="F41" i="1"/>
  <c r="G41" i="1"/>
  <c r="K41" i="1"/>
  <c r="E34" i="1"/>
  <c r="F34" i="1"/>
  <c r="G34" i="1"/>
  <c r="K34" i="1"/>
  <c r="E24" i="1"/>
  <c r="F24" i="1"/>
  <c r="E32" i="1"/>
  <c r="F32" i="1"/>
  <c r="G32" i="1"/>
  <c r="E22" i="1"/>
  <c r="F22" i="1"/>
  <c r="G22" i="1"/>
  <c r="K22" i="1"/>
  <c r="E38" i="1"/>
  <c r="F38" i="1"/>
  <c r="G38" i="1"/>
  <c r="K38" i="1"/>
  <c r="G35" i="1"/>
  <c r="K35" i="1"/>
  <c r="E29" i="1"/>
  <c r="F29" i="1"/>
  <c r="G29" i="1"/>
  <c r="J29" i="1"/>
  <c r="G45" i="1"/>
  <c r="K45" i="1"/>
  <c r="E43" i="1"/>
  <c r="F43" i="1"/>
  <c r="E27" i="1"/>
  <c r="F27" i="1"/>
  <c r="G33" i="1"/>
  <c r="K33" i="1"/>
  <c r="G26" i="1"/>
  <c r="K26" i="1"/>
  <c r="G23" i="1"/>
  <c r="K23" i="1"/>
  <c r="G31" i="1"/>
  <c r="J31" i="1"/>
  <c r="G28" i="1"/>
  <c r="J28" i="1"/>
  <c r="G25" i="1"/>
  <c r="K25" i="1"/>
  <c r="G21" i="1"/>
  <c r="K21" i="1"/>
  <c r="G42" i="1"/>
  <c r="K42" i="1"/>
  <c r="E40" i="1"/>
  <c r="F40" i="1"/>
  <c r="G40" i="1"/>
  <c r="K40" i="1"/>
  <c r="J32" i="1"/>
  <c r="C12" i="1"/>
  <c r="C11" i="1"/>
  <c r="O28" i="1" l="1"/>
  <c r="O22" i="1"/>
  <c r="O29" i="1"/>
  <c r="O36" i="1"/>
  <c r="O43" i="1"/>
  <c r="O44" i="1"/>
  <c r="O31" i="1"/>
  <c r="O21" i="1"/>
  <c r="O39" i="1"/>
  <c r="O24" i="1"/>
  <c r="O37" i="1"/>
  <c r="O33" i="1"/>
  <c r="O23" i="1"/>
  <c r="O40" i="1"/>
  <c r="O26" i="1"/>
  <c r="O30" i="1"/>
  <c r="O35" i="1"/>
  <c r="O42" i="1"/>
  <c r="O41" i="1"/>
  <c r="C15" i="1"/>
  <c r="O38" i="1"/>
  <c r="O34" i="1"/>
  <c r="O25" i="1"/>
  <c r="O45" i="1"/>
  <c r="O32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<sst xmlns="http://schemas.openxmlformats.org/spreadsheetml/2006/main" count="97" uniqueCount="61">
  <si>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</si>
  <si>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</si>
  <si>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</si>
  <si>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</si>
  <si>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</si>
  <si>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</si>
  <si>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</si>
  <si>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</si>
  <si>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</si>
  <si>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</si>
  <si>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</si>
  <si>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</si>
  <si>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</si>
  <si>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</si>
  <si>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</si>
  <si>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</si>
  <si>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</si>
  <si>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</si>
  <si>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</si>
  <si>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</si>
  <si>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</si>
  <si>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</si>
  <si>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</si>
  <si>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</si>
  <si>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</si>
  <si>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</si>
  <si>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</si>
  <si>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</si>
  <si>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</si>
  <si>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</si>
  <si>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</si>
  <si>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</si>
  <si>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</si>
  <si>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</si>
  <si>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</si>
  <si>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</si>
  <si>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Per</t>
  </si>
  <si>
    <t>EW</t>
  </si>
  <si>
    <t>IBVS 5686 Eph.</t>
  </si>
  <si>
    <t>IBVS 5686</t>
  </si>
  <si>
    <t>G3258-0448_Per.xls</t>
  </si>
  <si>
    <t>IBVS 5586</t>
  </si>
  <si>
    <t>IBVS 5586 Eph.</t>
  </si>
  <si>
    <t>NSV 49</t>
  </si>
  <si>
    <t>V1007 Cas / GSC 3258-0448</t>
  </si>
  <si>
    <t>IBVS 5871</t>
  </si>
  <si>
    <t>II</t>
  </si>
  <si>
    <t>Add cycle</t>
  </si>
  <si>
    <t>Old Cycle</t>
  </si>
  <si>
    <t>OEJV 0137</t>
  </si>
  <si>
    <t>I</t>
  </si>
  <si>
    <t>IBVS 5960</t>
  </si>
  <si>
    <t>IBVS 6042</t>
  </si>
  <si>
    <t>OEJV 0160</t>
  </si>
  <si>
    <t>IBVS 6070</t>
  </si>
  <si>
    <t>IBVS 6152</t>
  </si>
  <si>
    <t>vis</t>
  </si>
  <si>
    <t>OEJV 0179</t>
  </si>
  <si>
    <t>OEJV 0211</t>
  </si>
  <si>
    <t>VSB 069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</si>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</sst>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V1005 Cas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F-4D4C-AF71-95C736BB44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8F-4D4C-AF71-95C736BB44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6.5053999998781364E-2</c:v>
                </c:pt>
                <c:pt idx="8">
                  <c:v>6.6151999992143828E-2</c:v>
                </c:pt>
                <c:pt idx="10">
                  <c:v>7.0541999994020443E-2</c:v>
                </c:pt>
                <c:pt idx="11">
                  <c:v>7.1639999994658865E-2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8F-4D4C-AF71-95C736BB44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4.79540000014822E-2</c:v>
                </c:pt>
                <c:pt idx="2">
                  <c:v>5.0861999996413942E-2</c:v>
                </c:pt>
                <c:pt idx="3">
                  <c:v>5.3926000000501517E-2</c:v>
                </c:pt>
                <c:pt idx="4">
                  <c:v>6.2817999998515006E-2</c:v>
                </c:pt>
                <c:pt idx="5">
                  <c:v>6.1591999998199753E-2</c:v>
                </c:pt>
                <c:pt idx="6">
                  <c:v>6.1499999996158294E-2</c:v>
                </c:pt>
                <c:pt idx="9">
                  <c:v>6.2442000002192799E-2</c:v>
                </c:pt>
                <c:pt idx="12">
                  <c:v>7.2719999996479601E-2</c:v>
                </c:pt>
                <c:pt idx="13">
                  <c:v>7.219999999506399E-2</c:v>
                </c:pt>
                <c:pt idx="14">
                  <c:v>7.5842000165721402E-2</c:v>
                </c:pt>
                <c:pt idx="15">
                  <c:v>7.5882000004639849E-2</c:v>
                </c:pt>
                <c:pt idx="16">
                  <c:v>7.6512000145157799E-2</c:v>
                </c:pt>
                <c:pt idx="17">
                  <c:v>7.7960000046005007E-2</c:v>
                </c:pt>
                <c:pt idx="18">
                  <c:v>7.7221999948960729E-2</c:v>
                </c:pt>
                <c:pt idx="19">
                  <c:v>7.7281999940169044E-2</c:v>
                </c:pt>
                <c:pt idx="20">
                  <c:v>7.7802000174415298E-2</c:v>
                </c:pt>
                <c:pt idx="21">
                  <c:v>7.3868000152288005E-2</c:v>
                </c:pt>
                <c:pt idx="22">
                  <c:v>7.4007999821333215E-2</c:v>
                </c:pt>
                <c:pt idx="23">
                  <c:v>7.4507999903289601E-2</c:v>
                </c:pt>
                <c:pt idx="24">
                  <c:v>7.9007999993336853E-2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8F-4D4C-AF71-95C736BB44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8F-4D4C-AF71-95C736BB44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8F-4D4C-AF71-95C736BB44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8">
                    <c:v>1.1999999999999999E-3</c:v>
                  </c:pt>
                  <c:pt idx="9">
                    <c:v>6.0000000000000006E-4</c:v>
                  </c:pt>
                  <c:pt idx="10">
                    <c:v>1.1999999999999999E-3</c:v>
                  </c:pt>
                  <c:pt idx="11">
                    <c:v>8.9999999999999998E-4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8F-4D4C-AF71-95C736BB44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10336.5</c:v>
                </c:pt>
                <c:pt idx="2">
                  <c:v>11224.5</c:v>
                </c:pt>
                <c:pt idx="3">
                  <c:v>11366</c:v>
                </c:pt>
                <c:pt idx="4">
                  <c:v>12595.5</c:v>
                </c:pt>
                <c:pt idx="5">
                  <c:v>13564.5</c:v>
                </c:pt>
                <c:pt idx="6">
                  <c:v>13565</c:v>
                </c:pt>
                <c:pt idx="7">
                  <c:v>14561.5</c:v>
                </c:pt>
                <c:pt idx="8">
                  <c:v>14562</c:v>
                </c:pt>
                <c:pt idx="9">
                  <c:v>14839.5</c:v>
                </c:pt>
                <c:pt idx="10">
                  <c:v>16989.5</c:v>
                </c:pt>
                <c:pt idx="11">
                  <c:v>16990</c:v>
                </c:pt>
                <c:pt idx="12">
                  <c:v>17640</c:v>
                </c:pt>
                <c:pt idx="13">
                  <c:v>17995</c:v>
                </c:pt>
                <c:pt idx="14">
                  <c:v>20004.5</c:v>
                </c:pt>
                <c:pt idx="15">
                  <c:v>20004.5</c:v>
                </c:pt>
                <c:pt idx="16">
                  <c:v>20004.5</c:v>
                </c:pt>
                <c:pt idx="17">
                  <c:v>20095</c:v>
                </c:pt>
                <c:pt idx="18">
                  <c:v>20182</c:v>
                </c:pt>
                <c:pt idx="19">
                  <c:v>20182</c:v>
                </c:pt>
                <c:pt idx="20">
                  <c:v>20182</c:v>
                </c:pt>
                <c:pt idx="21">
                  <c:v>20263</c:v>
                </c:pt>
                <c:pt idx="22">
                  <c:v>20263</c:v>
                </c:pt>
                <c:pt idx="23">
                  <c:v>20263</c:v>
                </c:pt>
                <c:pt idx="24">
                  <c:v>23323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5.0919106449518983E-2</c:v>
                </c:pt>
                <c:pt idx="1">
                  <c:v>6.372224555253253E-2</c:v>
                </c:pt>
                <c:pt idx="2">
                  <c:v>6.4822152438178154E-2</c:v>
                </c:pt>
                <c:pt idx="3">
                  <c:v>6.4997419132230921E-2</c:v>
                </c:pt>
                <c:pt idx="4">
                  <c:v>6.6520319487975627E-2</c:v>
                </c:pt>
                <c:pt idx="5">
                  <c:v>6.7720555717920017E-2</c:v>
                </c:pt>
                <c:pt idx="6">
                  <c:v>6.7721175034860123E-2</c:v>
                </c:pt>
                <c:pt idx="7">
                  <c:v>6.895547369651088E-2</c:v>
                </c:pt>
                <c:pt idx="8">
                  <c:v>6.8956093013450986E-2</c:v>
                </c:pt>
                <c:pt idx="9">
                  <c:v>6.9299813915215253E-2</c:v>
                </c:pt>
                <c:pt idx="10">
                  <c:v>7.196287675771311E-2</c:v>
                </c:pt>
                <c:pt idx="11">
                  <c:v>7.196349607465323E-2</c:v>
                </c:pt>
                <c:pt idx="12">
                  <c:v>7.2768608096803744E-2</c:v>
                </c:pt>
                <c:pt idx="13">
                  <c:v>7.3208323124285948E-2</c:v>
                </c:pt>
                <c:pt idx="14">
                  <c:v>7.5697357906611279E-2</c:v>
                </c:pt>
                <c:pt idx="15">
                  <c:v>7.5697357906611279E-2</c:v>
                </c:pt>
                <c:pt idx="16">
                  <c:v>7.5697357906611279E-2</c:v>
                </c:pt>
                <c:pt idx="17">
                  <c:v>7.580945427277222E-2</c:v>
                </c:pt>
                <c:pt idx="18">
                  <c:v>7.5917215420352374E-2</c:v>
                </c:pt>
                <c:pt idx="19">
                  <c:v>7.5917215420352374E-2</c:v>
                </c:pt>
                <c:pt idx="20">
                  <c:v>7.5917215420352374E-2</c:v>
                </c:pt>
                <c:pt idx="21">
                  <c:v>7.6017544764651127E-2</c:v>
                </c:pt>
                <c:pt idx="22">
                  <c:v>7.6017544764651127E-2</c:v>
                </c:pt>
                <c:pt idx="23">
                  <c:v>7.6017544764651127E-2</c:v>
                </c:pt>
                <c:pt idx="24">
                  <c:v>7.9807764438159706E-2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8F-4D4C-AF71-95C736BB4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635352"/>
        <c:axId val="1"/>
      </c:scatterChart>
      <c:valAx>
        <c:axId val="802635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635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4386E9-7498-2A88-44C2-A44B8EDB7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940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44</v>
      </c>
      <c r="E1" s="29"/>
      <c r="F1" s="30" t="s">
        <v>36</v>
      </c>
      <c r="G1" s="29" t="s">
        <v>37</v>
      </c>
      <c r="H1" s="31" t="s">
        <v>38</v>
      </c>
      <c r="I1" s="32">
        <v>51324.849000000002</v>
      </c>
      <c r="J1" s="32">
        <v>0.33200400000000002</v>
      </c>
      <c r="K1" s="33" t="s">
        <v>39</v>
      </c>
      <c r="L1" s="34" t="s">
        <v>40</v>
      </c>
    </row>
    <row r="2" spans="1:12" x14ac:dyDescent="0.2">
      <c r="A2" t="s">
        <v>25</v>
      </c>
      <c r="B2" t="s">
        <v>37</v>
      </c>
      <c r="C2" s="3" t="s">
        <v>43</v>
      </c>
      <c r="D2" s="10"/>
    </row>
    <row r="3" spans="1:12" ht="13.5" thickBot="1" x14ac:dyDescent="0.25"/>
    <row r="4" spans="1:12" ht="14.25" thickTop="1" thickBot="1" x14ac:dyDescent="0.25">
      <c r="A4" s="28" t="s">
        <v>42</v>
      </c>
      <c r="C4" s="8">
        <v>51324.849000000002</v>
      </c>
      <c r="D4" s="9">
        <v>0.33200400000000002</v>
      </c>
    </row>
    <row r="5" spans="1:12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12" x14ac:dyDescent="0.2">
      <c r="A6" s="5" t="s">
        <v>3</v>
      </c>
    </row>
    <row r="7" spans="1:12" x14ac:dyDescent="0.2">
      <c r="A7" t="s">
        <v>4</v>
      </c>
      <c r="C7">
        <f>+C4</f>
        <v>51324.849000000002</v>
      </c>
    </row>
    <row r="8" spans="1:12" x14ac:dyDescent="0.2">
      <c r="A8" t="s">
        <v>5</v>
      </c>
      <c r="C8">
        <f>+D4</f>
        <v>0.33200400000000002</v>
      </c>
    </row>
    <row r="9" spans="1:12" x14ac:dyDescent="0.2">
      <c r="A9" s="26" t="s">
        <v>35</v>
      </c>
      <c r="B9" s="27">
        <v>32</v>
      </c>
      <c r="C9" s="24" t="str">
        <f>"F"&amp;B9</f>
        <v>F32</v>
      </c>
      <c r="D9" s="25" t="str">
        <f>"G"&amp;B9</f>
        <v>G32</v>
      </c>
    </row>
    <row r="10" spans="1:12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12" x14ac:dyDescent="0.2">
      <c r="A11" s="12" t="s">
        <v>17</v>
      </c>
      <c r="B11" s="12"/>
      <c r="C11" s="23">
        <f ca="1">INTERCEPT(INDIRECT($D$9):G992,INDIRECT($C$9):F992)</f>
        <v>5.0919106449518983E-2</v>
      </c>
      <c r="D11" s="3"/>
      <c r="E11" s="12"/>
    </row>
    <row r="12" spans="1:12" x14ac:dyDescent="0.2">
      <c r="A12" s="12" t="s">
        <v>18</v>
      </c>
      <c r="B12" s="12"/>
      <c r="C12" s="23">
        <f ca="1">SLOPE(INDIRECT($D$9):G992,INDIRECT($C$9):F992)</f>
        <v>1.2386338802315623E-6</v>
      </c>
      <c r="D12" s="3"/>
      <c r="E12" s="12"/>
    </row>
    <row r="13" spans="1:12" x14ac:dyDescent="0.2">
      <c r="A13" s="12" t="s">
        <v>20</v>
      </c>
      <c r="B13" s="12"/>
      <c r="C13" s="3" t="s">
        <v>15</v>
      </c>
    </row>
    <row r="14" spans="1:12" x14ac:dyDescent="0.2">
      <c r="A14" s="12"/>
      <c r="B14" s="12"/>
      <c r="C14" s="12"/>
    </row>
    <row r="15" spans="1:12" x14ac:dyDescent="0.2">
      <c r="A15" s="14" t="s">
        <v>19</v>
      </c>
      <c r="B15" s="12"/>
      <c r="C15" s="15">
        <f ca="1">(C7+C11)+(C8+C12)*INT(MAX(F21:F3533))</f>
        <v>59068.25809976444</v>
      </c>
      <c r="E15" s="16" t="s">
        <v>47</v>
      </c>
      <c r="F15" s="13">
        <v>1</v>
      </c>
    </row>
    <row r="16" spans="1:12" x14ac:dyDescent="0.2">
      <c r="A16" s="18" t="s">
        <v>6</v>
      </c>
      <c r="B16" s="12"/>
      <c r="C16" s="19">
        <f ca="1">+C8+C12</f>
        <v>0.33200523863388026</v>
      </c>
      <c r="E16" s="16" t="s">
        <v>32</v>
      </c>
      <c r="F16" s="17">
        <f ca="1">NOW()+15018.5+$C$5/24</f>
        <v>60329.741129629627</v>
      </c>
    </row>
    <row r="17" spans="1:17" ht="13.5" thickBot="1" x14ac:dyDescent="0.25">
      <c r="A17" s="16" t="s">
        <v>29</v>
      </c>
      <c r="B17" s="12"/>
      <c r="C17" s="12">
        <f>COUNT(C21:C2191)</f>
        <v>25</v>
      </c>
      <c r="E17" s="16" t="s">
        <v>48</v>
      </c>
      <c r="F17" s="17">
        <f ca="1">ROUND(2*(F16-$C$7)/$C$8,0)/2+F15</f>
        <v>27124</v>
      </c>
    </row>
    <row r="18" spans="1:17" ht="14.25" thickTop="1" thickBot="1" x14ac:dyDescent="0.25">
      <c r="A18" s="18" t="s">
        <v>7</v>
      </c>
      <c r="B18" s="12"/>
      <c r="C18" s="21">
        <f ca="1">+C15</f>
        <v>59068.25809976444</v>
      </c>
      <c r="D18" s="22">
        <f ca="1">+C16</f>
        <v>0.33200523863388026</v>
      </c>
      <c r="E18" s="16" t="s">
        <v>33</v>
      </c>
      <c r="F18" s="25">
        <f ca="1">ROUND(2*(F16-$C$15)/$C$16,0)/2+F15</f>
        <v>3800.5</v>
      </c>
    </row>
    <row r="19" spans="1:17" ht="13.5" thickTop="1" x14ac:dyDescent="0.2">
      <c r="E19" s="16" t="s">
        <v>34</v>
      </c>
      <c r="F19" s="20">
        <f ca="1">+$C$15+$C$16*F18-15018.5-$C$5/24</f>
        <v>45311.939842525841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56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t="s">
        <v>41</v>
      </c>
      <c r="C21" s="10">
        <v>51324.849000000002</v>
      </c>
      <c r="D21" s="10" t="s">
        <v>15</v>
      </c>
      <c r="E21">
        <f t="shared" ref="E21:E34" si="0">+(C21-C$7)/C$8</f>
        <v>0</v>
      </c>
      <c r="F21">
        <f t="shared" ref="F21:F45" si="1">ROUND(2*E21,0)/2</f>
        <v>0</v>
      </c>
      <c r="G21">
        <f t="shared" ref="G21:G34" si="2">+C21-(C$7+F21*C$8)</f>
        <v>0</v>
      </c>
      <c r="K21">
        <f t="shared" ref="K21:K27" si="3">+G21</f>
        <v>0</v>
      </c>
      <c r="O21">
        <f t="shared" ref="O21:O34" ca="1" si="4">+C$11+C$12*$F21</f>
        <v>5.0919106449518983E-2</v>
      </c>
      <c r="Q21" s="2">
        <f t="shared" ref="Q21:Q34" si="5">+C21-15018.5</f>
        <v>36306.349000000002</v>
      </c>
    </row>
    <row r="22" spans="1:17" x14ac:dyDescent="0.2">
      <c r="A22" s="35" t="s">
        <v>45</v>
      </c>
      <c r="B22" s="36" t="s">
        <v>46</v>
      </c>
      <c r="C22" s="35">
        <v>54756.656300000002</v>
      </c>
      <c r="D22" s="35">
        <v>2.9999999999999997E-4</v>
      </c>
      <c r="E22">
        <f t="shared" si="0"/>
        <v>10336.64443801882</v>
      </c>
      <c r="F22">
        <f t="shared" si="1"/>
        <v>10336.5</v>
      </c>
      <c r="G22">
        <f t="shared" si="2"/>
        <v>4.79540000014822E-2</v>
      </c>
      <c r="K22">
        <f t="shared" si="3"/>
        <v>4.79540000014822E-2</v>
      </c>
      <c r="O22">
        <f t="shared" ca="1" si="4"/>
        <v>6.372224555253253E-2</v>
      </c>
      <c r="Q22" s="2">
        <f t="shared" si="5"/>
        <v>39738.156300000002</v>
      </c>
    </row>
    <row r="23" spans="1:17" x14ac:dyDescent="0.2">
      <c r="A23" s="37" t="s">
        <v>49</v>
      </c>
      <c r="B23" s="38" t="s">
        <v>46</v>
      </c>
      <c r="C23" s="39">
        <v>55051.478759999998</v>
      </c>
      <c r="D23" s="39">
        <v>2.0000000000000001E-4</v>
      </c>
      <c r="E23">
        <f t="shared" si="0"/>
        <v>11224.653196949423</v>
      </c>
      <c r="F23">
        <f t="shared" si="1"/>
        <v>11224.5</v>
      </c>
      <c r="G23">
        <f t="shared" si="2"/>
        <v>5.0861999996413942E-2</v>
      </c>
      <c r="K23">
        <f t="shared" si="3"/>
        <v>5.0861999996413942E-2</v>
      </c>
      <c r="O23">
        <f t="shared" ca="1" si="4"/>
        <v>6.4822152438178154E-2</v>
      </c>
      <c r="Q23" s="2">
        <f t="shared" si="5"/>
        <v>40032.978759999998</v>
      </c>
    </row>
    <row r="24" spans="1:17" x14ac:dyDescent="0.2">
      <c r="A24" s="37" t="s">
        <v>49</v>
      </c>
      <c r="B24" s="38" t="s">
        <v>50</v>
      </c>
      <c r="C24" s="39">
        <v>55098.46039</v>
      </c>
      <c r="D24" s="39">
        <v>1E-4</v>
      </c>
      <c r="E24">
        <f t="shared" si="0"/>
        <v>11366.162425753901</v>
      </c>
      <c r="F24">
        <f t="shared" si="1"/>
        <v>11366</v>
      </c>
      <c r="G24">
        <f t="shared" si="2"/>
        <v>5.3926000000501517E-2</v>
      </c>
      <c r="K24">
        <f t="shared" si="3"/>
        <v>5.3926000000501517E-2</v>
      </c>
      <c r="O24">
        <f t="shared" ca="1" si="4"/>
        <v>6.4997419132230921E-2</v>
      </c>
      <c r="Q24" s="2">
        <f t="shared" si="5"/>
        <v>40079.96039</v>
      </c>
    </row>
    <row r="25" spans="1:17" x14ac:dyDescent="0.2">
      <c r="A25" s="40" t="s">
        <v>51</v>
      </c>
      <c r="B25" s="41" t="s">
        <v>46</v>
      </c>
      <c r="C25" s="40">
        <v>55506.6682</v>
      </c>
      <c r="D25" s="40">
        <v>1.2999999999999999E-3</v>
      </c>
      <c r="E25">
        <f t="shared" si="0"/>
        <v>12595.689208563746</v>
      </c>
      <c r="F25">
        <f t="shared" si="1"/>
        <v>12595.5</v>
      </c>
      <c r="G25">
        <f t="shared" si="2"/>
        <v>6.2817999998515006E-2</v>
      </c>
      <c r="K25">
        <f t="shared" si="3"/>
        <v>6.2817999998515006E-2</v>
      </c>
      <c r="O25">
        <f t="shared" ca="1" si="4"/>
        <v>6.6520319487975627E-2</v>
      </c>
      <c r="Q25" s="2">
        <f t="shared" si="5"/>
        <v>40488.1682</v>
      </c>
    </row>
    <row r="26" spans="1:17" x14ac:dyDescent="0.2">
      <c r="A26" s="37" t="s">
        <v>53</v>
      </c>
      <c r="B26" s="38" t="s">
        <v>46</v>
      </c>
      <c r="C26" s="39">
        <v>55828.378850000001</v>
      </c>
      <c r="D26" s="39">
        <v>5.9999999999999995E-4</v>
      </c>
      <c r="E26">
        <f t="shared" si="0"/>
        <v>13564.685515837155</v>
      </c>
      <c r="F26">
        <f t="shared" si="1"/>
        <v>13564.5</v>
      </c>
      <c r="G26">
        <f t="shared" si="2"/>
        <v>6.1591999998199753E-2</v>
      </c>
      <c r="K26">
        <f t="shared" si="3"/>
        <v>6.1591999998199753E-2</v>
      </c>
      <c r="O26">
        <f t="shared" ca="1" si="4"/>
        <v>6.7720555717920017E-2</v>
      </c>
      <c r="Q26" s="2">
        <f t="shared" si="5"/>
        <v>40809.878850000001</v>
      </c>
    </row>
    <row r="27" spans="1:17" x14ac:dyDescent="0.2">
      <c r="A27" s="37" t="s">
        <v>53</v>
      </c>
      <c r="B27" s="38" t="s">
        <v>50</v>
      </c>
      <c r="C27" s="39">
        <v>55828.544759999997</v>
      </c>
      <c r="D27" s="39">
        <v>5.0000000000000001E-4</v>
      </c>
      <c r="E27">
        <f t="shared" si="0"/>
        <v>13565.185238732047</v>
      </c>
      <c r="F27">
        <f t="shared" si="1"/>
        <v>13565</v>
      </c>
      <c r="G27">
        <f t="shared" si="2"/>
        <v>6.1499999996158294E-2</v>
      </c>
      <c r="K27">
        <f t="shared" si="3"/>
        <v>6.1499999996158294E-2</v>
      </c>
      <c r="O27">
        <f t="shared" ca="1" si="4"/>
        <v>6.7721175034860123E-2</v>
      </c>
      <c r="Q27" s="2">
        <f t="shared" si="5"/>
        <v>40810.044759999997</v>
      </c>
    </row>
    <row r="28" spans="1:17" x14ac:dyDescent="0.2">
      <c r="A28" s="37" t="s">
        <v>54</v>
      </c>
      <c r="B28" s="38" t="s">
        <v>50</v>
      </c>
      <c r="C28" s="39">
        <v>56159.390299999999</v>
      </c>
      <c r="D28" s="39">
        <v>1.6999999999999999E-3</v>
      </c>
      <c r="E28">
        <f t="shared" si="0"/>
        <v>14561.695943422359</v>
      </c>
      <c r="F28">
        <f t="shared" si="1"/>
        <v>14561.5</v>
      </c>
      <c r="G28">
        <f t="shared" si="2"/>
        <v>6.5053999998781364E-2</v>
      </c>
      <c r="J28">
        <f>+G28</f>
        <v>6.5053999998781364E-2</v>
      </c>
      <c r="O28">
        <f t="shared" ca="1" si="4"/>
        <v>6.895547369651088E-2</v>
      </c>
      <c r="Q28" s="2">
        <f t="shared" si="5"/>
        <v>41140.890299999999</v>
      </c>
    </row>
    <row r="29" spans="1:17" x14ac:dyDescent="0.2">
      <c r="A29" s="37" t="s">
        <v>54</v>
      </c>
      <c r="B29" s="38" t="s">
        <v>50</v>
      </c>
      <c r="C29" s="39">
        <v>56159.557399999998</v>
      </c>
      <c r="D29" s="39">
        <v>1.1999999999999999E-3</v>
      </c>
      <c r="E29">
        <f t="shared" si="0"/>
        <v>14562.199250611426</v>
      </c>
      <c r="F29">
        <f t="shared" si="1"/>
        <v>14562</v>
      </c>
      <c r="G29">
        <f t="shared" si="2"/>
        <v>6.6151999992143828E-2</v>
      </c>
      <c r="J29">
        <f>+G29</f>
        <v>6.6151999992143828E-2</v>
      </c>
      <c r="O29">
        <f t="shared" ca="1" si="4"/>
        <v>6.8956093013450986E-2</v>
      </c>
      <c r="Q29" s="2">
        <f t="shared" si="5"/>
        <v>41141.057399999998</v>
      </c>
    </row>
    <row r="30" spans="1:17" x14ac:dyDescent="0.2">
      <c r="A30" s="37" t="s">
        <v>52</v>
      </c>
      <c r="B30" s="38" t="s">
        <v>46</v>
      </c>
      <c r="C30" s="39">
        <v>56251.684800000003</v>
      </c>
      <c r="D30" s="39">
        <v>6.0000000000000006E-4</v>
      </c>
      <c r="E30">
        <f t="shared" si="0"/>
        <v>14839.688076047278</v>
      </c>
      <c r="F30">
        <f t="shared" si="1"/>
        <v>14839.5</v>
      </c>
      <c r="G30">
        <f t="shared" si="2"/>
        <v>6.2442000002192799E-2</v>
      </c>
      <c r="K30">
        <f>+G30</f>
        <v>6.2442000002192799E-2</v>
      </c>
      <c r="O30">
        <f t="shared" ca="1" si="4"/>
        <v>6.9299813915215253E-2</v>
      </c>
      <c r="Q30" s="2">
        <f t="shared" si="5"/>
        <v>41233.184800000003</v>
      </c>
    </row>
    <row r="31" spans="1:17" x14ac:dyDescent="0.2">
      <c r="A31" s="42" t="s">
        <v>55</v>
      </c>
      <c r="B31" s="38"/>
      <c r="C31" s="42">
        <v>56965.501499999998</v>
      </c>
      <c r="D31" s="42">
        <v>1.1999999999999999E-3</v>
      </c>
      <c r="E31">
        <f t="shared" si="0"/>
        <v>16989.712473343683</v>
      </c>
      <c r="F31">
        <f t="shared" si="1"/>
        <v>16989.5</v>
      </c>
      <c r="G31">
        <f t="shared" si="2"/>
        <v>7.0541999994020443E-2</v>
      </c>
      <c r="J31">
        <f>+G31</f>
        <v>7.0541999994020443E-2</v>
      </c>
      <c r="O31">
        <f t="shared" ca="1" si="4"/>
        <v>7.196287675771311E-2</v>
      </c>
      <c r="Q31" s="2">
        <f t="shared" si="5"/>
        <v>41947.001499999998</v>
      </c>
    </row>
    <row r="32" spans="1:17" x14ac:dyDescent="0.2">
      <c r="A32" s="42" t="s">
        <v>55</v>
      </c>
      <c r="B32" s="38"/>
      <c r="C32" s="42">
        <v>56965.668599999997</v>
      </c>
      <c r="D32" s="42">
        <v>8.9999999999999998E-4</v>
      </c>
      <c r="E32">
        <f t="shared" si="0"/>
        <v>16990.215780532748</v>
      </c>
      <c r="F32">
        <f t="shared" si="1"/>
        <v>16990</v>
      </c>
      <c r="G32">
        <f t="shared" si="2"/>
        <v>7.1639999994658865E-2</v>
      </c>
      <c r="J32">
        <f>+G32</f>
        <v>7.1639999994658865E-2</v>
      </c>
      <c r="O32">
        <f t="shared" ca="1" si="4"/>
        <v>7.196349607465323E-2</v>
      </c>
      <c r="Q32" s="2">
        <f t="shared" si="5"/>
        <v>41947.168599999997</v>
      </c>
    </row>
    <row r="33" spans="1:17" x14ac:dyDescent="0.2">
      <c r="A33" s="43" t="s">
        <v>57</v>
      </c>
      <c r="B33" s="44" t="s">
        <v>50</v>
      </c>
      <c r="C33" s="45">
        <v>57181.472280000002</v>
      </c>
      <c r="D33" s="45">
        <v>2.9999999999999997E-4</v>
      </c>
      <c r="E33">
        <f t="shared" si="0"/>
        <v>17640.219033505618</v>
      </c>
      <c r="F33">
        <f t="shared" si="1"/>
        <v>17640</v>
      </c>
      <c r="G33">
        <f t="shared" si="2"/>
        <v>7.2719999996479601E-2</v>
      </c>
      <c r="K33">
        <f>+G33</f>
        <v>7.2719999996479601E-2</v>
      </c>
      <c r="O33">
        <f t="shared" ca="1" si="4"/>
        <v>7.2768608096803744E-2</v>
      </c>
      <c r="Q33" s="2">
        <f t="shared" si="5"/>
        <v>42162.972280000002</v>
      </c>
    </row>
    <row r="34" spans="1:17" x14ac:dyDescent="0.2">
      <c r="A34" s="43" t="s">
        <v>57</v>
      </c>
      <c r="B34" s="44" t="s">
        <v>50</v>
      </c>
      <c r="C34" s="45">
        <v>57299.333180000001</v>
      </c>
      <c r="D34" s="45">
        <v>2.9999999999999997E-4</v>
      </c>
      <c r="E34">
        <f t="shared" si="0"/>
        <v>17995.217467259426</v>
      </c>
      <c r="F34">
        <f t="shared" si="1"/>
        <v>17995</v>
      </c>
      <c r="G34">
        <f t="shared" si="2"/>
        <v>7.219999999506399E-2</v>
      </c>
      <c r="K34">
        <f>+G34</f>
        <v>7.219999999506399E-2</v>
      </c>
      <c r="O34">
        <f t="shared" ca="1" si="4"/>
        <v>7.3208323124285948E-2</v>
      </c>
      <c r="Q34" s="2">
        <f t="shared" si="5"/>
        <v>42280.833180000001</v>
      </c>
    </row>
    <row r="35" spans="1:17" x14ac:dyDescent="0.2">
      <c r="A35" s="46" t="s">
        <v>58</v>
      </c>
      <c r="B35" s="47" t="s">
        <v>46</v>
      </c>
      <c r="C35" s="48">
        <v>57966.498860000167</v>
      </c>
      <c r="D35" s="48">
        <v>2.0000000000000001E-4</v>
      </c>
      <c r="E35">
        <f t="shared" ref="E35:E45" si="6">+(C35-C$7)/C$8</f>
        <v>20004.728437007278</v>
      </c>
      <c r="F35">
        <f t="shared" si="1"/>
        <v>20004.5</v>
      </c>
      <c r="G35">
        <f t="shared" ref="G35:G45" si="7">+C35-(C$7+F35*C$8)</f>
        <v>7.5842000165721402E-2</v>
      </c>
      <c r="K35">
        <f t="shared" ref="K35:K45" si="8">+G35</f>
        <v>7.5842000165721402E-2</v>
      </c>
      <c r="O35">
        <f t="shared" ref="O35:O45" ca="1" si="9">+C$11+C$12*$F35</f>
        <v>7.5697357906611279E-2</v>
      </c>
      <c r="Q35" s="2">
        <f t="shared" ref="Q35:Q45" si="10">+C35-15018.5</f>
        <v>42947.998860000167</v>
      </c>
    </row>
    <row r="36" spans="1:17" x14ac:dyDescent="0.2">
      <c r="A36" s="46" t="s">
        <v>58</v>
      </c>
      <c r="B36" s="47" t="s">
        <v>46</v>
      </c>
      <c r="C36" s="48">
        <v>57966.498900000006</v>
      </c>
      <c r="D36" s="48">
        <v>1E-4</v>
      </c>
      <c r="E36">
        <f t="shared" si="6"/>
        <v>20004.728557487269</v>
      </c>
      <c r="F36">
        <f t="shared" si="1"/>
        <v>20004.5</v>
      </c>
      <c r="G36">
        <f t="shared" si="7"/>
        <v>7.5882000004639849E-2</v>
      </c>
      <c r="K36">
        <f t="shared" si="8"/>
        <v>7.5882000004639849E-2</v>
      </c>
      <c r="O36">
        <f t="shared" ca="1" si="9"/>
        <v>7.5697357906611279E-2</v>
      </c>
      <c r="Q36" s="2">
        <f t="shared" si="10"/>
        <v>42947.998900000006</v>
      </c>
    </row>
    <row r="37" spans="1:17" x14ac:dyDescent="0.2">
      <c r="A37" s="46" t="s">
        <v>58</v>
      </c>
      <c r="B37" s="47" t="s">
        <v>46</v>
      </c>
      <c r="C37" s="48">
        <v>57966.499530000146</v>
      </c>
      <c r="D37" s="48">
        <v>1E-4</v>
      </c>
      <c r="E37">
        <f t="shared" si="6"/>
        <v>20004.730455055193</v>
      </c>
      <c r="F37">
        <f t="shared" si="1"/>
        <v>20004.5</v>
      </c>
      <c r="G37">
        <f t="shared" si="7"/>
        <v>7.6512000145157799E-2</v>
      </c>
      <c r="K37">
        <f t="shared" si="8"/>
        <v>7.6512000145157799E-2</v>
      </c>
      <c r="O37">
        <f t="shared" ca="1" si="9"/>
        <v>7.5697357906611279E-2</v>
      </c>
      <c r="Q37" s="2">
        <f t="shared" si="10"/>
        <v>42947.999530000146</v>
      </c>
    </row>
    <row r="38" spans="1:17" x14ac:dyDescent="0.2">
      <c r="A38" s="46" t="s">
        <v>58</v>
      </c>
      <c r="B38" s="47" t="s">
        <v>50</v>
      </c>
      <c r="C38" s="48">
        <v>57996.547340000048</v>
      </c>
      <c r="D38" s="48">
        <v>1E-4</v>
      </c>
      <c r="E38">
        <f t="shared" si="6"/>
        <v>20095.234816448134</v>
      </c>
      <c r="F38">
        <f t="shared" si="1"/>
        <v>20095</v>
      </c>
      <c r="G38">
        <f t="shared" si="7"/>
        <v>7.7960000046005007E-2</v>
      </c>
      <c r="K38">
        <f t="shared" si="8"/>
        <v>7.7960000046005007E-2</v>
      </c>
      <c r="O38">
        <f t="shared" ca="1" si="9"/>
        <v>7.580945427277222E-2</v>
      </c>
      <c r="Q38" s="2">
        <f t="shared" si="10"/>
        <v>42978.047340000048</v>
      </c>
    </row>
    <row r="39" spans="1:17" x14ac:dyDescent="0.2">
      <c r="A39" s="46" t="s">
        <v>58</v>
      </c>
      <c r="B39" s="47" t="s">
        <v>50</v>
      </c>
      <c r="C39" s="48">
        <v>58025.430949999951</v>
      </c>
      <c r="D39" s="48">
        <v>1E-4</v>
      </c>
      <c r="E39">
        <f t="shared" si="6"/>
        <v>20182.232593583056</v>
      </c>
      <c r="F39">
        <f t="shared" si="1"/>
        <v>20182</v>
      </c>
      <c r="G39">
        <f t="shared" si="7"/>
        <v>7.7221999948960729E-2</v>
      </c>
      <c r="K39">
        <f t="shared" si="8"/>
        <v>7.7221999948960729E-2</v>
      </c>
      <c r="O39">
        <f t="shared" ca="1" si="9"/>
        <v>7.5917215420352374E-2</v>
      </c>
      <c r="Q39" s="2">
        <f t="shared" si="10"/>
        <v>43006.930949999951</v>
      </c>
    </row>
    <row r="40" spans="1:17" x14ac:dyDescent="0.2">
      <c r="A40" s="46" t="s">
        <v>58</v>
      </c>
      <c r="B40" s="47" t="s">
        <v>50</v>
      </c>
      <c r="C40" s="48">
        <v>58025.431009999942</v>
      </c>
      <c r="D40" s="48">
        <v>1E-4</v>
      </c>
      <c r="E40">
        <f t="shared" si="6"/>
        <v>20182.232774303742</v>
      </c>
      <c r="F40">
        <f t="shared" si="1"/>
        <v>20182</v>
      </c>
      <c r="G40">
        <f t="shared" si="7"/>
        <v>7.7281999940169044E-2</v>
      </c>
      <c r="K40">
        <f t="shared" si="8"/>
        <v>7.7281999940169044E-2</v>
      </c>
      <c r="O40">
        <f t="shared" ca="1" si="9"/>
        <v>7.5917215420352374E-2</v>
      </c>
      <c r="Q40" s="2">
        <f t="shared" si="10"/>
        <v>43006.931009999942</v>
      </c>
    </row>
    <row r="41" spans="1:17" x14ac:dyDescent="0.2">
      <c r="A41" s="46" t="s">
        <v>58</v>
      </c>
      <c r="B41" s="47" t="s">
        <v>50</v>
      </c>
      <c r="C41" s="48">
        <v>58025.431530000176</v>
      </c>
      <c r="D41" s="48">
        <v>1E-4</v>
      </c>
      <c r="E41">
        <f t="shared" si="6"/>
        <v>20182.234340550636</v>
      </c>
      <c r="F41">
        <f t="shared" si="1"/>
        <v>20182</v>
      </c>
      <c r="G41">
        <f t="shared" si="7"/>
        <v>7.7802000174415298E-2</v>
      </c>
      <c r="K41">
        <f t="shared" si="8"/>
        <v>7.7802000174415298E-2</v>
      </c>
      <c r="O41">
        <f t="shared" ca="1" si="9"/>
        <v>7.5917215420352374E-2</v>
      </c>
      <c r="Q41" s="2">
        <f t="shared" si="10"/>
        <v>43006.931530000176</v>
      </c>
    </row>
    <row r="42" spans="1:17" x14ac:dyDescent="0.2">
      <c r="A42" s="46" t="s">
        <v>58</v>
      </c>
      <c r="B42" s="47" t="s">
        <v>50</v>
      </c>
      <c r="C42" s="48">
        <v>58052.319920000155</v>
      </c>
      <c r="D42" s="48">
        <v>2.0000000000000001E-4</v>
      </c>
      <c r="E42">
        <f t="shared" si="6"/>
        <v>20263.222491295743</v>
      </c>
      <c r="F42">
        <f t="shared" si="1"/>
        <v>20263</v>
      </c>
      <c r="G42">
        <f t="shared" si="7"/>
        <v>7.3868000152288005E-2</v>
      </c>
      <c r="K42">
        <f t="shared" si="8"/>
        <v>7.3868000152288005E-2</v>
      </c>
      <c r="O42">
        <f t="shared" ca="1" si="9"/>
        <v>7.6017544764651127E-2</v>
      </c>
      <c r="Q42" s="2">
        <f t="shared" si="10"/>
        <v>43033.819920000155</v>
      </c>
    </row>
    <row r="43" spans="1:17" x14ac:dyDescent="0.2">
      <c r="A43" s="46" t="s">
        <v>58</v>
      </c>
      <c r="B43" s="47" t="s">
        <v>50</v>
      </c>
      <c r="C43" s="48">
        <v>58052.320059999824</v>
      </c>
      <c r="D43" s="48">
        <v>5.9999999999999995E-4</v>
      </c>
      <c r="E43">
        <f t="shared" si="6"/>
        <v>20263.222912976413</v>
      </c>
      <c r="F43">
        <f t="shared" si="1"/>
        <v>20263</v>
      </c>
      <c r="G43">
        <f t="shared" si="7"/>
        <v>7.4007999821333215E-2</v>
      </c>
      <c r="K43">
        <f t="shared" si="8"/>
        <v>7.4007999821333215E-2</v>
      </c>
      <c r="O43">
        <f t="shared" ca="1" si="9"/>
        <v>7.6017544764651127E-2</v>
      </c>
      <c r="Q43" s="2">
        <f t="shared" si="10"/>
        <v>43033.820059999824</v>
      </c>
    </row>
    <row r="44" spans="1:17" x14ac:dyDescent="0.2">
      <c r="A44" s="46" t="s">
        <v>58</v>
      </c>
      <c r="B44" s="47" t="s">
        <v>50</v>
      </c>
      <c r="C44" s="48">
        <v>58052.320559999906</v>
      </c>
      <c r="D44" s="48">
        <v>2.9999999999999997E-4</v>
      </c>
      <c r="E44">
        <f t="shared" si="6"/>
        <v>20263.224418982612</v>
      </c>
      <c r="F44">
        <f t="shared" si="1"/>
        <v>20263</v>
      </c>
      <c r="G44">
        <f t="shared" si="7"/>
        <v>7.4507999903289601E-2</v>
      </c>
      <c r="K44">
        <f t="shared" si="8"/>
        <v>7.4507999903289601E-2</v>
      </c>
      <c r="O44">
        <f t="shared" ca="1" si="9"/>
        <v>7.6017544764651127E-2</v>
      </c>
      <c r="Q44" s="2">
        <f t="shared" si="10"/>
        <v>43033.820559999906</v>
      </c>
    </row>
    <row r="45" spans="1:17" x14ac:dyDescent="0.2">
      <c r="A45" s="46" t="s">
        <v>59</v>
      </c>
      <c r="B45" s="47" t="s">
        <v>46</v>
      </c>
      <c r="C45" s="48">
        <v>59068.257299999997</v>
      </c>
      <c r="D45" s="48" t="s">
        <v>60</v>
      </c>
      <c r="E45">
        <f t="shared" si="6"/>
        <v>23323.237973036456</v>
      </c>
      <c r="F45">
        <f t="shared" si="1"/>
        <v>23323</v>
      </c>
      <c r="G45">
        <f t="shared" si="7"/>
        <v>7.9007999993336853E-2</v>
      </c>
      <c r="K45">
        <f t="shared" si="8"/>
        <v>7.9007999993336853E-2</v>
      </c>
      <c r="O45">
        <f t="shared" ca="1" si="9"/>
        <v>7.9807764438159706E-2</v>
      </c>
      <c r="Q45" s="2">
        <f t="shared" si="10"/>
        <v>44049.757299999997</v>
      </c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5:D45" name="Range1"/>
  </protectedRanges>
  <phoneticPr fontId="7" type="noConversion"/>
  <hyperlinks>
    <hyperlink ref="H216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2024-01-20T04:47:13Z</dcterms:modified>
</cp:coreProperties>
</file>