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142E709-19CF-4488-967B-BE45EE0E72C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D9" i="1"/>
  <c r="E9" i="1"/>
  <c r="F16" i="1"/>
  <c r="C17" i="1"/>
  <c r="Q21" i="1"/>
  <c r="E22" i="1"/>
  <c r="F22" i="1" s="1"/>
  <c r="G22" i="1" s="1"/>
  <c r="K22" i="1" s="1"/>
  <c r="E21" i="1"/>
  <c r="F21" i="1" s="1"/>
  <c r="G21" i="1" s="1"/>
  <c r="I21" i="1" s="1"/>
  <c r="C11" i="1"/>
  <c r="C12" i="1"/>
  <c r="C16" i="1" l="1"/>
  <c r="D18" i="1" s="1"/>
  <c r="C15" i="1"/>
  <c r="F18" i="1" s="1"/>
  <c r="O22" i="1"/>
  <c r="O21" i="1"/>
  <c r="F17" i="1"/>
  <c r="F19" i="1" l="1"/>
  <c r="C18" i="1"/>
</calcChain>
</file>

<file path=xl/sharedStrings.xml><?xml version="1.0" encoding="utf-8"?>
<sst xmlns="http://schemas.openxmlformats.org/spreadsheetml/2006/main" count="57" uniqueCount="52">
  <si>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</si>
  <si>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</si>
  <si>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</si>
  <si>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</si>
  <si>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</si>
  <si>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</si>
  <si>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</si>
  <si>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</si>
  <si>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</si>
  <si>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</si>
  <si>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</si>
  <si>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</si>
  <si>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</si>
  <si>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</si>
  <si>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</si>
  <si>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</si>
  <si>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</si>
  <si>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</si>
  <si>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</si>
  <si>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</si>
  <si>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</si>
  <si>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</si>
  <si>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</si>
  <si>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</si>
  <si>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</si>
  <si>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</si>
  <si>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</si>
  <si>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</si>
  <si>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</si>
  <si>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</si>
  <si>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</si>
  <si>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</si>
  <si>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</si>
  <si>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</si>
  <si>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</si>
  <si>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</si>
  <si>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</si>
  <si>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</si>
  <si>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</si>
  <si>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</si>
  <si>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</si>
  <si>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</si>
  <si>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</si>
  <si>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V1166 Cas</t>
  </si>
  <si>
    <t>2013a</t>
  </si>
  <si>
    <t>G4046-0396</t>
  </si>
  <si>
    <t>EA</t>
  </si>
  <si>
    <t>pr_6</t>
  </si>
  <si>
    <t>B2V(~)D~</t>
  </si>
  <si>
    <t>V1166 Cas / GSC 4046-0396</t>
  </si>
  <si>
    <t>|51460.630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</si>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</sst>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4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6" fillId="24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7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17" fillId="25" borderId="5" xfId="0" applyFont="1" applyFill="1" applyBorder="1" applyAlignment="1">
      <alignment vertical="center"/>
    </xf>
    <xf numFmtId="0" fontId="18" fillId="0" borderId="0" xfId="41" applyFont="1" applyAlignment="1">
      <alignment wrapText="1"/>
    </xf>
    <xf numFmtId="0" fontId="18" fillId="0" borderId="0" xfId="41" applyFont="1" applyAlignment="1">
      <alignment horizontal="center" wrapText="1"/>
    </xf>
    <xf numFmtId="0" fontId="18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V1166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E7-41A3-9C59-3BA500D8FA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E7-41A3-9C59-3BA500D8FA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E7-41A3-9C59-3BA500D8FA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-0.27419999999983702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E7-41A3-9C59-3BA500D8FA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E7-41A3-9C59-3BA500D8FA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E7-41A3-9C59-3BA500D8FA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E7-41A3-9C59-3BA500D8FA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-0.27419999999983702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E7-41A3-9C59-3BA500D8FAF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E7-41A3-9C59-3BA500D8F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031384"/>
        <c:axId val="1"/>
      </c:scatterChart>
      <c:valAx>
        <c:axId val="780031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031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BDBDDB7-BC9F-F0FD-D8EC-555A705A5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4" t="s">
        <v>43</v>
      </c>
      <c r="G1" s="31" t="s">
        <v>44</v>
      </c>
      <c r="H1" s="35"/>
      <c r="I1" s="36" t="s">
        <v>45</v>
      </c>
      <c r="J1" s="37" t="s">
        <v>43</v>
      </c>
      <c r="K1" s="38">
        <v>2.3209999999999997</v>
      </c>
      <c r="L1" s="39">
        <v>61.382350000000002</v>
      </c>
      <c r="M1" s="40">
        <v>51460.63</v>
      </c>
      <c r="N1" s="40">
        <v>1.321</v>
      </c>
      <c r="O1" s="41" t="s">
        <v>46</v>
      </c>
      <c r="P1" s="42">
        <v>11.65</v>
      </c>
      <c r="Q1" s="42">
        <v>12.35</v>
      </c>
      <c r="R1" s="43" t="s">
        <v>47</v>
      </c>
      <c r="S1" s="41" t="s">
        <v>48</v>
      </c>
    </row>
    <row r="2" spans="1:19" x14ac:dyDescent="0.2">
      <c r="A2" t="s">
        <v>25</v>
      </c>
      <c r="B2" t="s">
        <v>46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7" t="s">
        <v>50</v>
      </c>
      <c r="D4" s="28">
        <v>1.321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47">
        <v>51460.63</v>
      </c>
      <c r="D7" s="29" t="s">
        <v>51</v>
      </c>
    </row>
    <row r="8" spans="1:19" x14ac:dyDescent="0.2">
      <c r="A8" t="s">
        <v>5</v>
      </c>
      <c r="C8" s="47">
        <v>1.321</v>
      </c>
      <c r="D8" s="29" t="s">
        <v>51</v>
      </c>
    </row>
    <row r="9" spans="1:19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0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-6.2043217558510475E-5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57297.854831021607</v>
      </c>
      <c r="E15" s="14" t="s">
        <v>36</v>
      </c>
      <c r="F15" s="32">
        <v>1</v>
      </c>
    </row>
    <row r="16" spans="1:19" x14ac:dyDescent="0.2">
      <c r="A16" s="16" t="s">
        <v>6</v>
      </c>
      <c r="B16" s="10"/>
      <c r="C16" s="17">
        <f ca="1">+C8+C12</f>
        <v>1.3209379567824415</v>
      </c>
      <c r="E16" s="14" t="s">
        <v>32</v>
      </c>
      <c r="F16" s="33">
        <f ca="1">NOW()+15018.5+$C$5/24</f>
        <v>60329.773896527775</v>
      </c>
    </row>
    <row r="17" spans="1:21" ht="13.5" thickBot="1" x14ac:dyDescent="0.25">
      <c r="A17" s="14" t="s">
        <v>29</v>
      </c>
      <c r="B17" s="10"/>
      <c r="C17" s="10">
        <f>COUNT(C21:C2191)</f>
        <v>2</v>
      </c>
      <c r="E17" s="14" t="s">
        <v>37</v>
      </c>
      <c r="F17" s="15">
        <f ca="1">ROUND(2*(F16-$C$7)/$C$8,0)/2+F15</f>
        <v>6715</v>
      </c>
    </row>
    <row r="18" spans="1:21" ht="14.25" thickTop="1" thickBot="1" x14ac:dyDescent="0.25">
      <c r="A18" s="16" t="s">
        <v>7</v>
      </c>
      <c r="B18" s="10"/>
      <c r="C18" s="19">
        <f ca="1">+C15</f>
        <v>57297.854831021607</v>
      </c>
      <c r="D18" s="20">
        <f ca="1">+C16</f>
        <v>1.3209379567824415</v>
      </c>
      <c r="E18" s="14" t="s">
        <v>38</v>
      </c>
      <c r="F18" s="23">
        <f ca="1">ROUND(2*(F16-$C$15)/$C$16,0)/2+F15</f>
        <v>2296.5</v>
      </c>
    </row>
    <row r="19" spans="1:21" ht="13.5" thickTop="1" x14ac:dyDescent="0.2">
      <c r="E19" s="14" t="s">
        <v>33</v>
      </c>
      <c r="F19" s="18">
        <f ca="1">+$C$15+$C$16*F18-15018.5-$C$5/24</f>
        <v>45313.284682105819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51</v>
      </c>
      <c r="C21" s="8">
        <v>51460.63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36442.129999999997</v>
      </c>
    </row>
    <row r="22" spans="1:21" x14ac:dyDescent="0.2">
      <c r="A22" s="44" t="s">
        <v>0</v>
      </c>
      <c r="B22" s="45" t="s">
        <v>1</v>
      </c>
      <c r="C22" s="46">
        <v>57298.515299999999</v>
      </c>
      <c r="D22" s="46">
        <v>2.5999999999999999E-3</v>
      </c>
      <c r="E22">
        <f>+(C22-C$7)/C$8</f>
        <v>4419.2924299772912</v>
      </c>
      <c r="F22">
        <f>ROUND(2*E22,0)/2</f>
        <v>4419.5</v>
      </c>
      <c r="G22">
        <f>+C22-(C$7+F22*C$8)</f>
        <v>-0.27419999999983702</v>
      </c>
      <c r="K22">
        <f>+G22</f>
        <v>-0.27419999999983702</v>
      </c>
      <c r="O22">
        <f ca="1">+C$11+C$12*$F22</f>
        <v>-0.27419999999983702</v>
      </c>
      <c r="Q22" s="2">
        <f>+C22-15018.5</f>
        <v>42280.015299999999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042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2024-01-20T05:34:24Z</dcterms:modified>
</cp:coreProperties>
</file>