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75863ED-A2C3-4FD3-93B2-DF6D6796EB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C8" i="1"/>
  <c r="D9" i="1"/>
  <c r="C9" i="1"/>
  <c r="E21" i="1"/>
  <c r="F21" i="1"/>
  <c r="F17" i="1"/>
  <c r="C17" i="1"/>
  <c r="Q21" i="1"/>
  <c r="R22" i="1"/>
  <c r="E22" i="1"/>
  <c r="F22" i="1"/>
  <c r="G22" i="1"/>
  <c r="K22" i="1"/>
  <c r="G21" i="1"/>
  <c r="K21" i="1"/>
  <c r="C11" i="1"/>
  <c r="C12" i="1"/>
  <c r="C16" i="1" l="1"/>
  <c r="D18" i="1" s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<sst xmlns="http://schemas.openxmlformats.org/spreadsheetml/2006/main" count="44" uniqueCount="43">
  <si>
    <t>PE</t>
  </si>
  <si>
    <t>IBVS 6196</t>
  </si>
  <si>
    <t>I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</si>
  <si>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</si>
  <si>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</si>
  <si>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</si>
  <si>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</si>
  <si>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</si>
  <si>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</si>
  <si>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</si>
  <si>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</si>
  <si>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</si>
  <si>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</si>
  <si>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</si>
  <si>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</si>
  <si>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</si>
  <si>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</si>
  <si>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</si>
  <si>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</si>
  <si>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</si>
  <si>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</si>
  <si>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</si>
  <si>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</si>
  <si>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</si>
  <si>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</si>
  <si>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</si>
  <si>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</si>
  <si>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</si>
  <si>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</si>
  <si>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</si>
  <si>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</si>
  <si>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</si>
  <si>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</si>
  <si>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</si>
  <si>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</si>
  <si>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</si>
  <si>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</si>
  <si>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</si>
  <si>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5500</t>
  </si>
  <si>
    <t>IBVS 5500 Eph.</t>
  </si>
  <si>
    <t>EW?</t>
  </si>
  <si>
    <t>vis</t>
  </si>
  <si>
    <t>V1186 Cas / GSC 3649-0825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</si>
</sst>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5" fillId="0" borderId="0"/>
    <xf numFmtId="0" fontId="19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11" fillId="0" borderId="0" xfId="0" applyFont="1" applyAlignment="1"/>
    <xf numFmtId="0" fontId="29" fillId="0" borderId="0" xfId="41" applyFont="1" applyAlignment="1">
      <alignment wrapText="1"/>
    </xf>
    <xf numFmtId="0" fontId="29" fillId="0" borderId="0" xfId="41" applyFont="1" applyAlignment="1">
      <alignment horizontal="center" wrapText="1"/>
    </xf>
    <xf numFmtId="0" fontId="29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V1178 Cas- O-C Diagr.</a:t>
            </a:r>
          </a:p>
        </c:rich>
      </c:tx>
      <c:layout>
        <c:manualLayout>
          <c:xMode val="edge"/>
          <c:yMode val="edge"/>
          <c:x val="0.3796940194714881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117667333506626"/>
          <c:w val="0.8344923504867871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1C-4D44-BE93-ABC0447AA6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C-4D44-BE93-ABC0447AA6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1C-4D44-BE93-ABC0447AA6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-8.060000000114087E-2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1C-4D44-BE93-ABC0447AA6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1C-4D44-BE93-ABC0447AA6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1C-4D44-BE93-ABC0447AA6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1C-4D44-BE93-ABC0447AA6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-8.060000000114087E-2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1C-4D44-BE93-ABC0447A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056832"/>
        <c:axId val="1"/>
      </c:scatterChart>
      <c:valAx>
        <c:axId val="5780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056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538247566063978"/>
          <c:y val="0.92353064690443099"/>
          <c:w val="0.5813630041724617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A3CCA8-FA06-0781-CA1B-1601EF54C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T9" sqref="T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27</v>
      </c>
      <c r="B2" t="s">
        <v>40</v>
      </c>
      <c r="C2" s="3"/>
      <c r="D2" s="3"/>
    </row>
    <row r="3" spans="1:6" ht="13.5" thickBot="1" x14ac:dyDescent="0.25"/>
    <row r="4" spans="1:6" ht="13.5" thickBot="1" x14ac:dyDescent="0.25">
      <c r="A4" s="28" t="s">
        <v>39</v>
      </c>
      <c r="C4" s="26">
        <v>52857.424500000001</v>
      </c>
      <c r="D4" s="27">
        <v>0.61519999999999997</v>
      </c>
    </row>
    <row r="5" spans="1:6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f>+C4</f>
        <v>52857.424500000001</v>
      </c>
    </row>
    <row r="8" spans="1:6" x14ac:dyDescent="0.2">
      <c r="A8" t="s">
        <v>7</v>
      </c>
      <c r="C8">
        <f>+D4</f>
        <v>0.61519999999999997</v>
      </c>
    </row>
    <row r="9" spans="1:6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0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-1.1258555664358272E-5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57261.560700000002</v>
      </c>
      <c r="E15" s="3"/>
      <c r="F15" s="10"/>
    </row>
    <row r="16" spans="1:6" x14ac:dyDescent="0.2">
      <c r="A16" s="16" t="s">
        <v>8</v>
      </c>
      <c r="B16" s="10"/>
      <c r="C16" s="17">
        <f ca="1">+C8+C12</f>
        <v>0.61518874144433566</v>
      </c>
      <c r="E16" s="10"/>
      <c r="F16" s="10"/>
    </row>
    <row r="17" spans="1:18" ht="13.5" thickBot="1" x14ac:dyDescent="0.25">
      <c r="A17" s="14" t="s">
        <v>31</v>
      </c>
      <c r="B17" s="10"/>
      <c r="C17" s="10">
        <f>COUNT(C21:C2191)</f>
        <v>2</v>
      </c>
      <c r="E17" s="14" t="s">
        <v>34</v>
      </c>
      <c r="F17" s="15">
        <f ca="1">TODAY()+15018.5-B5/24</f>
        <v>60329.5</v>
      </c>
    </row>
    <row r="18" spans="1:18" ht="14.25" thickTop="1" thickBot="1" x14ac:dyDescent="0.25">
      <c r="A18" s="16" t="s">
        <v>9</v>
      </c>
      <c r="B18" s="10"/>
      <c r="C18" s="19">
        <f ca="1">+C15</f>
        <v>57261.560700000002</v>
      </c>
      <c r="D18" s="20">
        <f ca="1">+C16</f>
        <v>0.61518874144433566</v>
      </c>
      <c r="E18" s="14" t="s">
        <v>35</v>
      </c>
      <c r="F18" s="15">
        <f ca="1">ROUND(2*(F17-C15)/C16,0)/2+1</f>
        <v>4988</v>
      </c>
    </row>
    <row r="19" spans="1:18" ht="13.5" thickTop="1" x14ac:dyDescent="0.2">
      <c r="E19" s="14" t="s">
        <v>36</v>
      </c>
      <c r="F19" s="18">
        <f ca="1">+C15+C16*F18-15018.5-C5/24</f>
        <v>45312.017975657684</v>
      </c>
    </row>
    <row r="20" spans="1:18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4</v>
      </c>
      <c r="I20" s="7" t="s">
        <v>41</v>
      </c>
      <c r="J20" s="7" t="s">
        <v>0</v>
      </c>
      <c r="K20" s="7" t="s">
        <v>3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8" x14ac:dyDescent="0.2">
      <c r="A21" t="s">
        <v>38</v>
      </c>
      <c r="C21" s="8">
        <v>52857.424500000001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37838.924500000001</v>
      </c>
    </row>
    <row r="22" spans="1:18" x14ac:dyDescent="0.2">
      <c r="A22" s="29" t="s">
        <v>1</v>
      </c>
      <c r="B22" s="30" t="s">
        <v>2</v>
      </c>
      <c r="C22" s="31">
        <v>57261.560700000002</v>
      </c>
      <c r="D22" s="31">
        <v>2.2000000000000001E-3</v>
      </c>
      <c r="E22">
        <f>+(C22-C$7)/C$8</f>
        <v>7158.8689856957108</v>
      </c>
      <c r="F22">
        <f>ROUND(2*E22,0)/2</f>
        <v>7159</v>
      </c>
      <c r="G22">
        <f>+C22-(C$7+F22*C$8)</f>
        <v>-8.060000000114087E-2</v>
      </c>
      <c r="K22">
        <f>+G22</f>
        <v>-8.060000000114087E-2</v>
      </c>
      <c r="O22">
        <f ca="1">+C$11+C$12*$F22</f>
        <v>-8.060000000114087E-2</v>
      </c>
      <c r="Q22" s="2">
        <f>+C22-15018.5</f>
        <v>42243.060700000002</v>
      </c>
      <c r="R22" t="str">
        <f>IF(ABS(C22-C21)&lt;0.00001,1,"")</f>
        <v/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03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2024-01-20T05:38:49Z</dcterms:modified>
</cp:coreProperties>
</file>