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6156DE2-1790-4823-8B49-DA48BBC5DA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9" i="1"/>
  <c r="F29" i="1"/>
  <c r="G29" i="1"/>
  <c r="K29" i="1"/>
  <c r="Q29" i="1"/>
  <c r="D9" i="1"/>
  <c r="C9" i="1"/>
  <c r="Q26" i="1"/>
  <c r="Q27" i="1"/>
  <c r="Q28" i="1"/>
  <c r="Q24" i="1"/>
  <c r="Q25" i="1"/>
  <c r="Q22" i="1"/>
  <c r="Q23" i="1"/>
  <c r="C8" i="1"/>
  <c r="E26" i="1"/>
  <c r="F26" i="1"/>
  <c r="G26" i="1"/>
  <c r="K26" i="1"/>
  <c r="D8" i="1"/>
  <c r="F16" i="1"/>
  <c r="C17" i="1"/>
  <c r="Q21" i="1"/>
  <c r="E24" i="1"/>
  <c r="F24" i="1"/>
  <c r="G24" i="1"/>
  <c r="E28" i="1"/>
  <c r="F28" i="1"/>
  <c r="G28" i="1"/>
  <c r="K28" i="1"/>
  <c r="E23" i="1"/>
  <c r="F23" i="1"/>
  <c r="U23" i="1"/>
  <c r="E27" i="1"/>
  <c r="F27" i="1"/>
  <c r="G27" i="1"/>
  <c r="K27" i="1"/>
  <c r="E22" i="1"/>
  <c r="F22" i="1"/>
  <c r="U22" i="1"/>
  <c r="E25" i="1"/>
  <c r="F25" i="1"/>
  <c r="G25" i="1"/>
  <c r="K25" i="1"/>
  <c r="E21" i="1"/>
  <c r="F21" i="1"/>
  <c r="G21" i="1"/>
  <c r="I21" i="1"/>
  <c r="K24" i="1"/>
  <c r="C11" i="1"/>
  <c r="C12" i="1"/>
  <c r="O30" i="1" l="1"/>
  <c r="C16" i="1"/>
  <c r="D18" i="1" s="1"/>
  <c r="O23" i="1"/>
  <c r="O21" i="1"/>
  <c r="C15" i="1"/>
  <c r="F18" i="1" s="1"/>
  <c r="O28" i="1"/>
  <c r="O24" i="1"/>
  <c r="O25" i="1"/>
  <c r="O29" i="1"/>
  <c r="O26" i="1"/>
  <c r="O27" i="1"/>
  <c r="O22" i="1"/>
  <c r="F17" i="1"/>
  <c r="C18" i="1" l="1"/>
  <c r="F19" i="1"/>
</calcChain>
</file>

<file path=xl/sharedStrings.xml><?xml version="1.0" encoding="utf-8"?>
<sst xmlns="http://schemas.openxmlformats.org/spreadsheetml/2006/main" count="71" uniqueCount="56">
  <si>
    <t>JAVSO..47..105</t>
  </si>
  <si>
    <t>BAD?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</si>
  <si>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</si>
  <si>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</si>
  <si>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</si>
  <si>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</si>
  <si>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</si>
  <si>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</si>
  <si>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</si>
  <si>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</si>
  <si>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</si>
  <si>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</si>
  <si>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</si>
  <si>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</si>
  <si>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</si>
  <si>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</si>
  <si>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</si>
  <si>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</si>
  <si>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</si>
  <si>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</si>
  <si>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</si>
  <si>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</si>
  <si>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</si>
  <si>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</si>
  <si>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</si>
  <si>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</si>
  <si>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</si>
  <si>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</si>
  <si>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</si>
  <si>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</si>
  <si>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</si>
  <si>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</si>
  <si>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</si>
  <si>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</si>
  <si>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</si>
  <si>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</si>
  <si>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</si>
  <si>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</si>
  <si>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</si>
  <si>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</si>
  <si>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</si>
  <si>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</si>
  <si>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</si>
  <si>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 xml:space="preserve">V1261 Cas  </t>
  </si>
  <si>
    <t>2017K</t>
  </si>
  <si>
    <t xml:space="preserve">EW        </t>
  </si>
  <si>
    <t>pr_6</t>
  </si>
  <si>
    <t xml:space="preserve">         </t>
  </si>
  <si>
    <t>V1261 Cas   / GSC na</t>
  </si>
  <si>
    <t>GCVS</t>
  </si>
  <si>
    <t>IBVS 6196</t>
  </si>
  <si>
    <t>I</t>
  </si>
  <si>
    <t>JAVSO..48…87</t>
  </si>
  <si>
    <t>OEJV 0211</t>
  </si>
  <si>
    <t>JAVSO 49, 108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</si>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</sst>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V1261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47-4892-AD99-5EA58882AA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47-4892-AD99-5EA58882AA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47-4892-AD99-5EA58882AA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7.9199999963748269E-3</c:v>
                </c:pt>
                <c:pt idx="4">
                  <c:v>8.082000000285916E-3</c:v>
                </c:pt>
                <c:pt idx="5">
                  <c:v>1.1279999998805579E-2</c:v>
                </c:pt>
                <c:pt idx="6">
                  <c:v>1.2923999995109625E-2</c:v>
                </c:pt>
                <c:pt idx="7">
                  <c:v>3.1780000499566086E-3</c:v>
                </c:pt>
                <c:pt idx="8">
                  <c:v>1.5017999998235609E-2</c:v>
                </c:pt>
                <c:pt idx="9">
                  <c:v>2.1873999998206273E-2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47-4892-AD99-5EA58882AA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47-4892-AD99-5EA58882AA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47-4892-AD99-5EA58882AA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47-4892-AD99-5EA58882AA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-3.3583806262759919E-2</c:v>
                </c:pt>
                <c:pt idx="1">
                  <c:v>-2.3803941776253737E-3</c:v>
                </c:pt>
                <c:pt idx="2">
                  <c:v>-2.3818854513820709E-3</c:v>
                </c:pt>
                <c:pt idx="3">
                  <c:v>7.4858729966840384E-3</c:v>
                </c:pt>
                <c:pt idx="4">
                  <c:v>7.8124619494007522E-3</c:v>
                </c:pt>
                <c:pt idx="5">
                  <c:v>1.1094755487891537E-2</c:v>
                </c:pt>
                <c:pt idx="6">
                  <c:v>1.1434765904418519E-2</c:v>
                </c:pt>
                <c:pt idx="7">
                  <c:v>4.6241186575819021E-3</c:v>
                </c:pt>
                <c:pt idx="8">
                  <c:v>1.5465678868771357E-2</c:v>
                </c:pt>
                <c:pt idx="9">
                  <c:v>2.2358346172226325E-2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47-4892-AD99-5EA58882AA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3.5520000019459985E-3</c:v>
                </c:pt>
                <c:pt idx="2">
                  <c:v>5.8540000027278438E-3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47-4892-AD99-5EA58882A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889984"/>
        <c:axId val="1"/>
      </c:scatterChart>
      <c:valAx>
        <c:axId val="56788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889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5339EC3-7F9D-BC0D-7824-F2A4781C1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6" t="s">
        <v>43</v>
      </c>
      <c r="G1" s="29" t="s">
        <v>44</v>
      </c>
      <c r="H1" s="37"/>
      <c r="I1" s="38" t="s">
        <v>16</v>
      </c>
      <c r="J1" s="39" t="s">
        <v>43</v>
      </c>
      <c r="K1" s="40">
        <v>0.4803</v>
      </c>
      <c r="L1" s="31">
        <v>60.513019999999997</v>
      </c>
      <c r="M1" s="32">
        <v>54002.631000000001</v>
      </c>
      <c r="N1" s="32">
        <v>0.31800400000000001</v>
      </c>
      <c r="O1" s="30" t="s">
        <v>45</v>
      </c>
      <c r="P1" s="31">
        <v>13.6</v>
      </c>
      <c r="Q1" s="31">
        <v>14.15</v>
      </c>
      <c r="R1" s="41" t="s">
        <v>46</v>
      </c>
      <c r="S1" s="30" t="s">
        <v>47</v>
      </c>
    </row>
    <row r="2" spans="1:19" x14ac:dyDescent="0.2">
      <c r="A2" t="s">
        <v>26</v>
      </c>
      <c r="B2" t="s">
        <v>45</v>
      </c>
      <c r="C2" s="28"/>
      <c r="D2" s="2"/>
    </row>
    <row r="3" spans="1:19" ht="13.5" thickBot="1" x14ac:dyDescent="0.25"/>
    <row r="4" spans="1:19" ht="14.25" thickTop="1" thickBot="1" x14ac:dyDescent="0.25">
      <c r="A4" s="4" t="s">
        <v>3</v>
      </c>
      <c r="C4" s="25">
        <v>54002.631000000001</v>
      </c>
      <c r="D4" s="26">
        <v>0.31800400000000001</v>
      </c>
    </row>
    <row r="5" spans="1:19" ht="13.5" thickTop="1" x14ac:dyDescent="0.2">
      <c r="A5" s="8" t="s">
        <v>31</v>
      </c>
      <c r="B5" s="9"/>
      <c r="C5" s="10">
        <v>-9.5</v>
      </c>
      <c r="D5" s="9" t="s">
        <v>32</v>
      </c>
      <c r="E5" s="9"/>
    </row>
    <row r="6" spans="1:19" x14ac:dyDescent="0.2">
      <c r="A6" s="4" t="s">
        <v>4</v>
      </c>
    </row>
    <row r="7" spans="1:19" x14ac:dyDescent="0.2">
      <c r="A7" t="s">
        <v>5</v>
      </c>
      <c r="C7" s="60">
        <v>54002.631000000001</v>
      </c>
      <c r="D7" s="27" t="s">
        <v>49</v>
      </c>
    </row>
    <row r="8" spans="1:19" x14ac:dyDescent="0.2">
      <c r="A8" t="s">
        <v>6</v>
      </c>
      <c r="C8" s="60">
        <f>N1</f>
        <v>0.31800400000000001</v>
      </c>
      <c r="D8" s="27" t="str">
        <f>D7</f>
        <v>GCVS</v>
      </c>
    </row>
    <row r="9" spans="1:19" x14ac:dyDescent="0.2">
      <c r="A9" s="23" t="s">
        <v>35</v>
      </c>
      <c r="B9" s="35">
        <v>24</v>
      </c>
      <c r="C9" s="21" t="str">
        <f>"F"&amp;B9</f>
        <v>F24</v>
      </c>
      <c r="D9" s="22" t="str">
        <f>"G"&amp;B9</f>
        <v>G24</v>
      </c>
    </row>
    <row r="10" spans="1:19" ht="13.5" thickBot="1" x14ac:dyDescent="0.25">
      <c r="A10" s="9"/>
      <c r="B10" s="9"/>
      <c r="C10" s="3" t="s">
        <v>22</v>
      </c>
      <c r="D10" s="3" t="s">
        <v>23</v>
      </c>
      <c r="E10" s="9"/>
    </row>
    <row r="11" spans="1:19" x14ac:dyDescent="0.2">
      <c r="A11" s="9" t="s">
        <v>18</v>
      </c>
      <c r="B11" s="9"/>
      <c r="C11" s="20">
        <f ca="1">INTERCEPT(INDIRECT($D$9):G992,INDIRECT($C$9):F992)</f>
        <v>-3.3583806262759919E-2</v>
      </c>
      <c r="D11" s="2"/>
      <c r="E11" s="9"/>
    </row>
    <row r="12" spans="1:19" x14ac:dyDescent="0.2">
      <c r="A12" s="9" t="s">
        <v>19</v>
      </c>
      <c r="B12" s="9"/>
      <c r="C12" s="20">
        <f ca="1">SLOPE(INDIRECT($D$9):G992,INDIRECT($C$9):F992)</f>
        <v>2.982547513394623E-6</v>
      </c>
      <c r="D12" s="2"/>
      <c r="E12" s="9"/>
    </row>
    <row r="13" spans="1:19" x14ac:dyDescent="0.2">
      <c r="A13" s="9" t="s">
        <v>21</v>
      </c>
      <c r="B13" s="9"/>
      <c r="C13" s="2" t="s">
        <v>16</v>
      </c>
    </row>
    <row r="14" spans="1:19" x14ac:dyDescent="0.2">
      <c r="A14" s="9"/>
      <c r="B14" s="9"/>
      <c r="C14" s="9"/>
    </row>
    <row r="15" spans="1:19" x14ac:dyDescent="0.2">
      <c r="A15" s="11" t="s">
        <v>20</v>
      </c>
      <c r="B15" s="9"/>
      <c r="C15" s="12">
        <f ca="1">(C7+C11)+(C8+C12)*INT(MAX(F21:F3533))</f>
        <v>59967.136380854907</v>
      </c>
      <c r="E15" s="13" t="s">
        <v>36</v>
      </c>
      <c r="F15" s="33">
        <v>1</v>
      </c>
    </row>
    <row r="16" spans="1:19" x14ac:dyDescent="0.2">
      <c r="A16" s="15" t="s">
        <v>7</v>
      </c>
      <c r="B16" s="9"/>
      <c r="C16" s="16">
        <f ca="1">+C8+C12</f>
        <v>0.31800698254751342</v>
      </c>
      <c r="E16" s="13" t="s">
        <v>33</v>
      </c>
      <c r="F16" s="34">
        <f ca="1">NOW()+15018.5+$C$5/24</f>
        <v>60329.778835648147</v>
      </c>
    </row>
    <row r="17" spans="1:21" ht="13.5" thickBot="1" x14ac:dyDescent="0.25">
      <c r="A17" s="13" t="s">
        <v>30</v>
      </c>
      <c r="B17" s="9"/>
      <c r="C17" s="9">
        <f>COUNT(C21:C2191)</f>
        <v>10</v>
      </c>
      <c r="E17" s="13" t="s">
        <v>37</v>
      </c>
      <c r="F17" s="14">
        <f ca="1">ROUND(2*(F16-$C$7)/$C$8,0)/2+F15</f>
        <v>19897.5</v>
      </c>
    </row>
    <row r="18" spans="1:21" ht="14.25" thickTop="1" thickBot="1" x14ac:dyDescent="0.25">
      <c r="A18" s="15" t="s">
        <v>8</v>
      </c>
      <c r="B18" s="9"/>
      <c r="C18" s="18">
        <f ca="1">+C15</f>
        <v>59967.136380854907</v>
      </c>
      <c r="D18" s="19">
        <f ca="1">+C16</f>
        <v>0.31800698254751342</v>
      </c>
      <c r="E18" s="13" t="s">
        <v>38</v>
      </c>
      <c r="F18" s="22">
        <f ca="1">ROUND(2*(F16-$C$15)/$C$16,0)/2+F15</f>
        <v>1141.5</v>
      </c>
    </row>
    <row r="19" spans="1:21" ht="13.5" thickTop="1" x14ac:dyDescent="0.2">
      <c r="E19" s="13" t="s">
        <v>34</v>
      </c>
      <c r="F19" s="17">
        <f ca="1">+$C$15+$C$16*F18-15018.5-$C$5/24</f>
        <v>45312.037184766232</v>
      </c>
    </row>
    <row r="20" spans="1:21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39</v>
      </c>
      <c r="I20" s="6" t="s">
        <v>40</v>
      </c>
      <c r="J20" s="6" t="s">
        <v>41</v>
      </c>
      <c r="K20" s="6" t="s">
        <v>42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U20" s="24" t="s">
        <v>1</v>
      </c>
    </row>
    <row r="21" spans="1:21" s="55" customFormat="1" ht="12" customHeight="1" x14ac:dyDescent="0.2">
      <c r="A21" s="55" t="s">
        <v>49</v>
      </c>
      <c r="C21" s="56">
        <v>54002.631000000001</v>
      </c>
      <c r="D21" s="56" t="s">
        <v>16</v>
      </c>
      <c r="E21" s="55">
        <f t="shared" ref="E21:E28" si="0">+(C21-C$7)/C$8</f>
        <v>0</v>
      </c>
      <c r="F21" s="55">
        <f t="shared" ref="F21:F29" si="1">ROUND(2*E21,0)/2</f>
        <v>0</v>
      </c>
      <c r="G21" s="55">
        <f>+C21-(C$7+F21*C$8)</f>
        <v>0</v>
      </c>
      <c r="I21" s="55">
        <f>+G21</f>
        <v>0</v>
      </c>
      <c r="O21" s="55">
        <f t="shared" ref="O21:O28" ca="1" si="2">+C$11+C$12*$F21</f>
        <v>-3.3583806262759919E-2</v>
      </c>
      <c r="Q21" s="57">
        <f t="shared" ref="Q21:Q28" si="3">+C21-15018.5</f>
        <v>38984.131000000001</v>
      </c>
    </row>
    <row r="22" spans="1:21" s="55" customFormat="1" ht="12" customHeight="1" x14ac:dyDescent="0.2">
      <c r="A22" s="42" t="s">
        <v>50</v>
      </c>
      <c r="B22" s="43" t="s">
        <v>51</v>
      </c>
      <c r="C22" s="44">
        <v>57329.592400000001</v>
      </c>
      <c r="D22" s="44">
        <v>1.2999999999999999E-3</v>
      </c>
      <c r="E22" s="55">
        <f t="shared" si="0"/>
        <v>10462.011169670823</v>
      </c>
      <c r="F22" s="55">
        <f t="shared" si="1"/>
        <v>10462</v>
      </c>
      <c r="O22" s="55">
        <f t="shared" ca="1" si="2"/>
        <v>-2.3803941776253737E-3</v>
      </c>
      <c r="Q22" s="57">
        <f t="shared" si="3"/>
        <v>42311.092400000001</v>
      </c>
      <c r="U22" s="55">
        <f>+C22-(C$7+F22*C$8)</f>
        <v>3.5520000019459985E-3</v>
      </c>
    </row>
    <row r="23" spans="1:21" s="55" customFormat="1" ht="12" customHeight="1" x14ac:dyDescent="0.2">
      <c r="A23" s="42" t="s">
        <v>50</v>
      </c>
      <c r="B23" s="43" t="s">
        <v>51</v>
      </c>
      <c r="C23" s="44">
        <v>57329.435700000002</v>
      </c>
      <c r="D23" s="44">
        <v>2.2000000000000001E-3</v>
      </c>
      <c r="E23" s="55">
        <f t="shared" si="0"/>
        <v>10461.518408573478</v>
      </c>
      <c r="F23" s="55">
        <f t="shared" si="1"/>
        <v>10461.5</v>
      </c>
      <c r="O23" s="55">
        <f t="shared" ca="1" si="2"/>
        <v>-2.3818854513820709E-3</v>
      </c>
      <c r="Q23" s="57">
        <f t="shared" si="3"/>
        <v>42310.935700000002</v>
      </c>
      <c r="U23" s="55">
        <f>+C23-(C$7+F23*C$8)</f>
        <v>5.8540000027278438E-3</v>
      </c>
    </row>
    <row r="24" spans="1:21" s="55" customFormat="1" ht="12" customHeight="1" x14ac:dyDescent="0.2">
      <c r="A24" s="45" t="s">
        <v>0</v>
      </c>
      <c r="B24" s="46" t="s">
        <v>51</v>
      </c>
      <c r="C24" s="45">
        <v>58381.553999999996</v>
      </c>
      <c r="D24" s="45">
        <v>2.0000000000000001E-4</v>
      </c>
      <c r="E24" s="55">
        <f t="shared" si="0"/>
        <v>13770.024905347087</v>
      </c>
      <c r="F24" s="55">
        <f t="shared" si="1"/>
        <v>13770</v>
      </c>
      <c r="G24" s="55">
        <f t="shared" ref="G24:G29" si="4">+C24-(C$7+F24*C$8)</f>
        <v>7.9199999963748269E-3</v>
      </c>
      <c r="K24" s="55">
        <f t="shared" ref="K24:K29" si="5">+G24</f>
        <v>7.9199999963748269E-3</v>
      </c>
      <c r="O24" s="55">
        <f t="shared" ca="1" si="2"/>
        <v>7.4858729966840384E-3</v>
      </c>
      <c r="Q24" s="57">
        <f t="shared" si="3"/>
        <v>43363.053999999996</v>
      </c>
    </row>
    <row r="25" spans="1:21" s="55" customFormat="1" ht="12" customHeight="1" x14ac:dyDescent="0.2">
      <c r="A25" s="45" t="s">
        <v>0</v>
      </c>
      <c r="B25" s="46" t="s">
        <v>2</v>
      </c>
      <c r="C25" s="45">
        <v>58416.375599999999</v>
      </c>
      <c r="D25" s="45">
        <v>2.0000000000000001E-4</v>
      </c>
      <c r="E25" s="55">
        <f t="shared" si="0"/>
        <v>13879.525414774651</v>
      </c>
      <c r="F25" s="55">
        <f t="shared" si="1"/>
        <v>13879.5</v>
      </c>
      <c r="G25" s="55">
        <f t="shared" si="4"/>
        <v>8.082000000285916E-3</v>
      </c>
      <c r="K25" s="55">
        <f t="shared" si="5"/>
        <v>8.082000000285916E-3</v>
      </c>
      <c r="O25" s="55">
        <f t="shared" ca="1" si="2"/>
        <v>7.8124619494007522E-3</v>
      </c>
      <c r="Q25" s="57">
        <f t="shared" si="3"/>
        <v>43397.875599999999</v>
      </c>
    </row>
    <row r="26" spans="1:21" s="55" customFormat="1" ht="12" customHeight="1" x14ac:dyDescent="0.2">
      <c r="A26" s="47" t="s">
        <v>52</v>
      </c>
      <c r="B26" s="48" t="s">
        <v>51</v>
      </c>
      <c r="C26" s="49">
        <v>58766.342199999999</v>
      </c>
      <c r="D26" s="49">
        <v>2.0000000000000001E-4</v>
      </c>
      <c r="E26" s="55">
        <f t="shared" si="0"/>
        <v>14980.035471251927</v>
      </c>
      <c r="F26" s="55">
        <f t="shared" si="1"/>
        <v>14980</v>
      </c>
      <c r="G26" s="55">
        <f t="shared" si="4"/>
        <v>1.1279999998805579E-2</v>
      </c>
      <c r="K26" s="55">
        <f t="shared" si="5"/>
        <v>1.1279999998805579E-2</v>
      </c>
      <c r="O26" s="55">
        <f t="shared" ca="1" si="2"/>
        <v>1.1094755487891537E-2</v>
      </c>
      <c r="Q26" s="57">
        <f t="shared" si="3"/>
        <v>43747.842199999999</v>
      </c>
    </row>
    <row r="27" spans="1:21" s="55" customFormat="1" ht="12" customHeight="1" x14ac:dyDescent="0.2">
      <c r="A27" s="47" t="s">
        <v>52</v>
      </c>
      <c r="B27" s="48" t="s">
        <v>51</v>
      </c>
      <c r="C27" s="49">
        <v>58802.596299999997</v>
      </c>
      <c r="D27" s="49">
        <v>4.0000000000000002E-4</v>
      </c>
      <c r="E27" s="55">
        <f t="shared" si="0"/>
        <v>15094.040640998213</v>
      </c>
      <c r="F27" s="55">
        <f t="shared" si="1"/>
        <v>15094</v>
      </c>
      <c r="G27" s="55">
        <f t="shared" si="4"/>
        <v>1.2923999995109625E-2</v>
      </c>
      <c r="K27" s="55">
        <f t="shared" si="5"/>
        <v>1.2923999995109625E-2</v>
      </c>
      <c r="O27" s="55">
        <f t="shared" ca="1" si="2"/>
        <v>1.1434765904418519E-2</v>
      </c>
      <c r="Q27" s="57">
        <f t="shared" si="3"/>
        <v>43784.096299999997</v>
      </c>
    </row>
    <row r="28" spans="1:21" s="55" customFormat="1" ht="12" customHeight="1" x14ac:dyDescent="0.2">
      <c r="A28" s="47" t="s">
        <v>53</v>
      </c>
      <c r="B28" s="48" t="s">
        <v>2</v>
      </c>
      <c r="C28" s="49">
        <v>58076.424420000054</v>
      </c>
      <c r="D28" s="49">
        <v>2.9999999999999997E-4</v>
      </c>
      <c r="E28" s="55">
        <f t="shared" si="0"/>
        <v>12810.509993585152</v>
      </c>
      <c r="F28" s="55">
        <f t="shared" si="1"/>
        <v>12810.5</v>
      </c>
      <c r="G28" s="55">
        <f t="shared" si="4"/>
        <v>3.1780000499566086E-3</v>
      </c>
      <c r="K28" s="55">
        <f t="shared" si="5"/>
        <v>3.1780000499566086E-3</v>
      </c>
      <c r="O28" s="55">
        <f t="shared" ca="1" si="2"/>
        <v>4.6241186575819021E-3</v>
      </c>
      <c r="Q28" s="57">
        <f t="shared" si="3"/>
        <v>43057.924420000054</v>
      </c>
    </row>
    <row r="29" spans="1:21" s="55" customFormat="1" ht="12" customHeight="1" x14ac:dyDescent="0.2">
      <c r="A29" s="50" t="s">
        <v>54</v>
      </c>
      <c r="B29" s="51" t="s">
        <v>2</v>
      </c>
      <c r="C29" s="52">
        <v>59232.380799999999</v>
      </c>
      <c r="D29" s="52">
        <v>5.0000000000000001E-4</v>
      </c>
      <c r="E29" s="55">
        <f>+(C29-C$7)/C$8</f>
        <v>16445.54722582105</v>
      </c>
      <c r="F29" s="55">
        <f t="shared" si="1"/>
        <v>16445.5</v>
      </c>
      <c r="G29" s="55">
        <f t="shared" si="4"/>
        <v>1.5017999998235609E-2</v>
      </c>
      <c r="K29" s="55">
        <f t="shared" si="5"/>
        <v>1.5017999998235609E-2</v>
      </c>
      <c r="O29" s="55">
        <f ca="1">+C$11+C$12*$F29</f>
        <v>1.5465678868771357E-2</v>
      </c>
      <c r="Q29" s="57">
        <f>+C29-15018.5</f>
        <v>44213.880799999999</v>
      </c>
    </row>
    <row r="30" spans="1:21" s="55" customFormat="1" ht="12" customHeight="1" x14ac:dyDescent="0.2">
      <c r="A30" s="53" t="s">
        <v>55</v>
      </c>
      <c r="B30" s="54" t="s">
        <v>2</v>
      </c>
      <c r="C30" s="58">
        <v>59967.294900000001</v>
      </c>
      <c r="D30" s="59">
        <v>5.0000000000000001E-4</v>
      </c>
      <c r="E30" s="55">
        <f>+(C30-C$7)/C$8</f>
        <v>18756.568785298296</v>
      </c>
      <c r="F30" s="55">
        <f t="shared" ref="F30" si="6">ROUND(2*E30,0)/2</f>
        <v>18756.5</v>
      </c>
      <c r="G30" s="55">
        <f t="shared" ref="G30" si="7">+C30-(C$7+F30*C$8)</f>
        <v>2.1873999998206273E-2</v>
      </c>
      <c r="K30" s="55">
        <f t="shared" ref="K30" si="8">+G30</f>
        <v>2.1873999998206273E-2</v>
      </c>
      <c r="O30" s="55">
        <f ca="1">+C$11+C$12*$F30</f>
        <v>2.2358346172226325E-2</v>
      </c>
      <c r="Q30" s="57">
        <f>+C30-15018.5</f>
        <v>44948.794900000001</v>
      </c>
    </row>
    <row r="31" spans="1:21" s="55" customFormat="1" ht="12" customHeight="1" x14ac:dyDescent="0.2">
      <c r="C31" s="56"/>
      <c r="D31" s="56"/>
      <c r="Q31" s="57"/>
    </row>
    <row r="32" spans="1:21" s="55" customFormat="1" ht="12" customHeight="1" x14ac:dyDescent="0.2">
      <c r="C32" s="56"/>
      <c r="D32" s="56"/>
      <c r="Q32" s="57"/>
    </row>
    <row r="33" spans="3:17" s="55" customFormat="1" ht="12" customHeight="1" x14ac:dyDescent="0.2">
      <c r="C33" s="56"/>
      <c r="D33" s="56"/>
      <c r="Q33" s="57"/>
    </row>
    <row r="34" spans="3:17" s="55" customFormat="1" ht="12" customHeight="1" x14ac:dyDescent="0.2">
      <c r="C34" s="56"/>
      <c r="D34" s="56"/>
    </row>
    <row r="35" spans="3:17" s="55" customFormat="1" ht="12" customHeight="1" x14ac:dyDescent="0.2">
      <c r="C35" s="56"/>
      <c r="D35" s="56"/>
    </row>
    <row r="36" spans="3:17" s="55" customFormat="1" ht="12" customHeight="1" x14ac:dyDescent="0.2">
      <c r="C36" s="56"/>
      <c r="D36" s="56"/>
    </row>
    <row r="37" spans="3:17" s="55" customFormat="1" ht="12" customHeight="1" x14ac:dyDescent="0.2">
      <c r="C37" s="56"/>
      <c r="D37" s="56"/>
    </row>
    <row r="38" spans="3:17" s="55" customFormat="1" ht="12" customHeight="1" x14ac:dyDescent="0.2">
      <c r="C38" s="56"/>
      <c r="D38" s="56"/>
    </row>
    <row r="39" spans="3:17" s="55" customFormat="1" ht="12" customHeight="1" x14ac:dyDescent="0.2">
      <c r="C39" s="56"/>
      <c r="D39" s="56"/>
    </row>
    <row r="40" spans="3:17" s="55" customFormat="1" ht="12" customHeight="1" x14ac:dyDescent="0.2">
      <c r="C40" s="56"/>
      <c r="D40" s="56"/>
    </row>
    <row r="41" spans="3:17" s="55" customFormat="1" ht="12" customHeight="1" x14ac:dyDescent="0.2">
      <c r="C41" s="56"/>
      <c r="D41" s="56"/>
    </row>
    <row r="42" spans="3:17" s="55" customFormat="1" ht="12" customHeight="1" x14ac:dyDescent="0.2">
      <c r="C42" s="56"/>
      <c r="D42" s="56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rotectedRanges>
    <protectedRange sqref="A26:D28" name="Range1"/>
  </protectedRanges>
  <phoneticPr fontId="7" type="noConversion"/>
  <hyperlinks>
    <hyperlink ref="H64671" r:id="rId1" display="http://vsolj.cetus-net.org/bulletin.html" xr:uid="{00000000-0004-0000-0000-000000000000}"/>
    <hyperlink ref="H64664" r:id="rId2" display="https://www.aavso.org/ejaavso" xr:uid="{00000000-0004-0000-0000-000001000000}"/>
    <hyperlink ref="I64671" r:id="rId3" display="http://vsolj.cetus-net.org/bulletin.html" xr:uid="{00000000-0004-0000-0000-000002000000}"/>
    <hyperlink ref="AQ58322" r:id="rId4" display="http://cdsbib.u-strasbg.fr/cgi-bin/cdsbib?1990RMxAA..21..381G" xr:uid="{00000000-0004-0000-0000-000003000000}"/>
    <hyperlink ref="H64668" r:id="rId5" display="https://www.aavso.org/ejaavso" xr:uid="{00000000-0004-0000-0000-000004000000}"/>
    <hyperlink ref="AP5686" r:id="rId6" display="http://cdsbib.u-strasbg.fr/cgi-bin/cdsbib?1990RMxAA..21..381G" xr:uid="{00000000-0004-0000-0000-000005000000}"/>
    <hyperlink ref="AP5689" r:id="rId7" display="http://cdsbib.u-strasbg.fr/cgi-bin/cdsbib?1990RMxAA..21..381G" xr:uid="{00000000-0004-0000-0000-000006000000}"/>
    <hyperlink ref="AP5687" r:id="rId8" display="http://cdsbib.u-strasbg.fr/cgi-bin/cdsbib?1990RMxAA..21..381G" xr:uid="{00000000-0004-0000-0000-000007000000}"/>
    <hyperlink ref="AP5671" r:id="rId9" display="http://cdsbib.u-strasbg.fr/cgi-bin/cdsbib?1990RMxAA..21..381G" xr:uid="{00000000-0004-0000-0000-000008000000}"/>
    <hyperlink ref="AQ5900" r:id="rId10" display="http://cdsbib.u-strasbg.fr/cgi-bin/cdsbib?1990RMxAA..21..381G" xr:uid="{00000000-0004-0000-0000-000009000000}"/>
    <hyperlink ref="AQ5904" r:id="rId11" display="http://cdsbib.u-strasbg.fr/cgi-bin/cdsbib?1990RMxAA..21..381G" xr:uid="{00000000-0004-0000-0000-00000A000000}"/>
    <hyperlink ref="AQ48" r:id="rId12" display="http://cdsbib.u-strasbg.fr/cgi-bin/cdsbib?1990RMxAA..21..381G" xr:uid="{00000000-0004-0000-0000-00000B000000}"/>
    <hyperlink ref="I2792" r:id="rId13" display="http://vsolj.cetus-net.org/bulletin.html" xr:uid="{00000000-0004-0000-0000-00000C000000}"/>
    <hyperlink ref="H2792" r:id="rId14" display="http://vsolj.cetus-net.org/bulletin.html" xr:uid="{00000000-0004-0000-0000-00000D000000}"/>
    <hyperlink ref="AQ709" r:id="rId15" display="http://cdsbib.u-strasbg.fr/cgi-bin/cdsbib?1990RMxAA..21..381G" xr:uid="{00000000-0004-0000-0000-00000E000000}"/>
    <hyperlink ref="AQ708" r:id="rId16" display="http://cdsbib.u-strasbg.fr/cgi-bin/cdsbib?1990RMxAA..21..381G" xr:uid="{00000000-0004-0000-0000-00000F000000}"/>
    <hyperlink ref="AP3962" r:id="rId17" display="http://cdsbib.u-strasbg.fr/cgi-bin/cdsbib?1990RMxAA..21..381G" xr:uid="{00000000-0004-0000-0000-000010000000}"/>
    <hyperlink ref="AP3980" r:id="rId18" display="http://cdsbib.u-strasbg.fr/cgi-bin/cdsbib?1990RMxAA..21..381G" xr:uid="{00000000-0004-0000-0000-000011000000}"/>
    <hyperlink ref="AP3981" r:id="rId19" display="http://cdsbib.u-strasbg.fr/cgi-bin/cdsbib?1990RMxAA..21..381G" xr:uid="{00000000-0004-0000-0000-000012000000}"/>
    <hyperlink ref="AP397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2024-01-20T05:41:31Z</dcterms:modified>
</cp:coreProperties>
</file>